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60" windowWidth="19140" windowHeight="6690" tabRatio="942"/>
  </bookViews>
  <sheets>
    <sheet name="Тарифи" sheetId="2" r:id="rId1"/>
    <sheet name="ТЕ МИР" sheetId="5" r:id="rId2"/>
    <sheet name="ТЕ К" sheetId="6" r:id="rId3"/>
    <sheet name="ТЕ ЯУ" sheetId="7" r:id="rId4"/>
    <sheet name="ТЕ мир ІТП" sheetId="23" r:id="rId5"/>
    <sheet name="В М" sheetId="8" r:id="rId6"/>
    <sheet name="В К" sheetId="10" r:id="rId7"/>
    <sheet name="В ЯУ" sheetId="9" r:id="rId8"/>
    <sheet name="Т М" sheetId="11" r:id="rId9"/>
    <sheet name="П М" sheetId="13" r:id="rId10"/>
    <sheet name="П К" sheetId="14" r:id="rId11"/>
    <sheet name="П ЯУ" sheetId="15" r:id="rId12"/>
    <sheet name="П ІТП" sheetId="12" r:id="rId13"/>
    <sheet name="ГВП М" sheetId="20" r:id="rId14"/>
    <sheet name="ГВП К" sheetId="21" r:id="rId15"/>
    <sheet name="ГВП ЯУ" sheetId="22" r:id="rId16"/>
    <sheet name="СПГВ О.Оксанченко " sheetId="24" r:id="rId17"/>
  </sheets>
  <externalReferences>
    <externalReference r:id="rId18"/>
    <externalReference r:id="rId19"/>
  </externalReferences>
  <calcPr calcId="114210"/>
</workbook>
</file>

<file path=xl/calcChain.xml><?xml version="1.0" encoding="utf-8"?>
<calcChain xmlns="http://schemas.openxmlformats.org/spreadsheetml/2006/main">
  <c r="I21" i="2"/>
  <c r="F21"/>
  <c r="I14"/>
  <c r="L7"/>
  <c r="I7"/>
  <c r="C9" i="23"/>
  <c r="C17"/>
  <c r="C21"/>
  <c r="C8"/>
  <c r="C25"/>
  <c r="C31"/>
  <c r="C33"/>
  <c r="C38"/>
  <c r="E9" i="6"/>
  <c r="C37" i="5"/>
  <c r="D25"/>
  <c r="E25"/>
  <c r="C25"/>
  <c r="D9"/>
  <c r="D17"/>
  <c r="D21"/>
  <c r="D8"/>
  <c r="E9"/>
  <c r="E17"/>
  <c r="E21"/>
  <c r="E8"/>
  <c r="C9"/>
  <c r="C17"/>
  <c r="C21"/>
  <c r="C8"/>
  <c r="C9" i="6"/>
  <c r="C15"/>
  <c r="C19"/>
  <c r="C8"/>
  <c r="C23"/>
  <c r="D9" i="23"/>
  <c r="D17"/>
  <c r="D21"/>
  <c r="D8"/>
  <c r="E9"/>
  <c r="E17"/>
  <c r="E21"/>
  <c r="E8"/>
  <c r="D25"/>
  <c r="E25"/>
  <c r="D9" i="11"/>
  <c r="D15"/>
  <c r="D19"/>
  <c r="D8"/>
  <c r="D23"/>
  <c r="D29"/>
  <c r="D9" i="10"/>
  <c r="D15"/>
  <c r="D19"/>
  <c r="D8"/>
  <c r="D23"/>
  <c r="D29"/>
  <c r="D31"/>
  <c r="E9"/>
  <c r="E15"/>
  <c r="E19"/>
  <c r="E8"/>
  <c r="E23"/>
  <c r="E29"/>
  <c r="E31"/>
  <c r="C9"/>
  <c r="C15"/>
  <c r="C19"/>
  <c r="C8"/>
  <c r="C23"/>
  <c r="C29"/>
  <c r="C31"/>
  <c r="C35"/>
  <c r="C41"/>
  <c r="E10" i="8"/>
  <c r="E17"/>
  <c r="E21"/>
  <c r="E9"/>
  <c r="E25"/>
  <c r="E31"/>
  <c r="E33"/>
  <c r="E37"/>
  <c r="E43"/>
  <c r="D10"/>
  <c r="D17"/>
  <c r="D21"/>
  <c r="D9"/>
  <c r="D25"/>
  <c r="D31"/>
  <c r="D33"/>
  <c r="D37"/>
  <c r="D43"/>
  <c r="C10"/>
  <c r="C17"/>
  <c r="C21"/>
  <c r="C9"/>
  <c r="C25"/>
  <c r="C31"/>
  <c r="C33"/>
  <c r="C37"/>
  <c r="C43"/>
  <c r="C28" i="7"/>
  <c r="C9"/>
  <c r="C15"/>
  <c r="C19"/>
  <c r="C8"/>
  <c r="C23"/>
  <c r="C29"/>
  <c r="C31"/>
  <c r="C35"/>
  <c r="C40"/>
  <c r="E15" i="6"/>
  <c r="E19"/>
  <c r="E8"/>
  <c r="E23"/>
  <c r="E29"/>
  <c r="E31"/>
  <c r="E35"/>
  <c r="E40"/>
  <c r="D9"/>
  <c r="D15"/>
  <c r="D19"/>
  <c r="D8"/>
  <c r="D23"/>
  <c r="D31"/>
  <c r="D35"/>
  <c r="D40"/>
  <c r="C9" i="11"/>
  <c r="C15"/>
  <c r="C19"/>
  <c r="C8"/>
  <c r="C23"/>
  <c r="C29"/>
  <c r="C31"/>
  <c r="C35"/>
  <c r="C29" i="6"/>
  <c r="D33" i="5"/>
  <c r="C30" i="12"/>
  <c r="C22"/>
  <c r="C18"/>
  <c r="C14"/>
  <c r="D31" i="9"/>
  <c r="C31" i="6"/>
  <c r="C33" i="5"/>
  <c r="K9" i="2"/>
  <c r="H9"/>
  <c r="E22" i="12"/>
  <c r="E23" i="11"/>
  <c r="E30" i="12"/>
  <c r="E18"/>
  <c r="E14"/>
  <c r="D30"/>
  <c r="E31" i="11"/>
  <c r="D31"/>
  <c r="E33" i="23"/>
  <c r="D33"/>
  <c r="E33" i="5"/>
  <c r="D22" i="12"/>
  <c r="C19" i="24"/>
  <c r="C18"/>
  <c r="C13"/>
  <c r="F36" i="12"/>
  <c r="F34"/>
  <c r="F33"/>
  <c r="F31"/>
  <c r="F29"/>
  <c r="F28"/>
  <c r="F27"/>
  <c r="F26"/>
  <c r="F25"/>
  <c r="F24"/>
  <c r="F23"/>
  <c r="F22"/>
  <c r="F21"/>
  <c r="F20"/>
  <c r="F19"/>
  <c r="F18"/>
  <c r="D18"/>
  <c r="F17"/>
  <c r="F16"/>
  <c r="F15"/>
  <c r="F14"/>
  <c r="D14"/>
  <c r="F13"/>
  <c r="F12"/>
  <c r="F11"/>
  <c r="F10"/>
  <c r="F9"/>
  <c r="E9"/>
  <c r="E8"/>
  <c r="D9"/>
  <c r="C9"/>
  <c r="F8"/>
  <c r="E38" i="23"/>
  <c r="D38"/>
  <c r="C16" i="24"/>
  <c r="C20"/>
  <c r="C21"/>
  <c r="C22"/>
  <c r="F30" i="12"/>
  <c r="C8"/>
  <c r="C28"/>
  <c r="C35"/>
  <c r="E28"/>
  <c r="E35"/>
  <c r="D8"/>
  <c r="D28"/>
  <c r="D35"/>
  <c r="N21" i="2"/>
  <c r="N20"/>
  <c r="N14"/>
  <c r="N13"/>
  <c r="N7"/>
  <c r="N6"/>
  <c r="C41" i="23"/>
  <c r="C42"/>
  <c r="E31"/>
  <c r="D31"/>
  <c r="G11" i="2"/>
  <c r="E37" i="12"/>
  <c r="D37"/>
  <c r="C37"/>
  <c r="C40" i="23"/>
  <c r="D23" i="9"/>
  <c r="E41" i="23"/>
  <c r="E42"/>
  <c r="E40"/>
  <c r="C18" i="22"/>
  <c r="C17"/>
  <c r="C12"/>
  <c r="C15"/>
  <c r="C19"/>
  <c r="C18" i="21"/>
  <c r="C17"/>
  <c r="C15"/>
  <c r="C19"/>
  <c r="C20"/>
  <c r="E18" i="20"/>
  <c r="D18"/>
  <c r="C18"/>
  <c r="E17"/>
  <c r="D17"/>
  <c r="C17"/>
  <c r="E15"/>
  <c r="E19"/>
  <c r="D15"/>
  <c r="D19"/>
  <c r="C15"/>
  <c r="C19"/>
  <c r="D41" i="23"/>
  <c r="D42"/>
  <c r="D40"/>
  <c r="C20" i="22"/>
  <c r="C21"/>
  <c r="C21" i="21"/>
  <c r="C20" i="20"/>
  <c r="C21"/>
  <c r="C18" i="2"/>
  <c r="D18"/>
  <c r="E20" i="20"/>
  <c r="E21"/>
  <c r="C25" i="2"/>
  <c r="D25"/>
  <c r="M11"/>
  <c r="J11"/>
  <c r="D11"/>
  <c r="O15"/>
  <c r="O22"/>
  <c r="C36" i="7"/>
  <c r="D36" i="6"/>
  <c r="E36"/>
  <c r="C36"/>
  <c r="D38" i="5"/>
  <c r="E38"/>
  <c r="C38"/>
  <c r="O8" i="2"/>
  <c r="E19" i="11"/>
  <c r="E15"/>
  <c r="D36" i="9"/>
  <c r="D36" i="10"/>
  <c r="E36"/>
  <c r="C36"/>
  <c r="D38" i="8"/>
  <c r="E38"/>
  <c r="C38"/>
  <c r="O16" i="2"/>
  <c r="O23"/>
  <c r="O9"/>
  <c r="O10"/>
  <c r="O7"/>
  <c r="O6"/>
  <c r="O24"/>
  <c r="O21"/>
  <c r="O20"/>
  <c r="O17"/>
  <c r="O14"/>
  <c r="O13"/>
  <c r="P14"/>
  <c r="P13"/>
  <c r="P20"/>
  <c r="P21"/>
  <c r="P7"/>
  <c r="P6"/>
  <c r="F33" i="14"/>
  <c r="F31"/>
  <c r="F27"/>
  <c r="F23"/>
  <c r="F21"/>
  <c r="F19"/>
  <c r="F15"/>
  <c r="F11"/>
  <c r="F36" i="13"/>
  <c r="F33"/>
  <c r="F31"/>
  <c r="F30"/>
  <c r="F29"/>
  <c r="F27"/>
  <c r="F26"/>
  <c r="F25"/>
  <c r="F24"/>
  <c r="F23"/>
  <c r="F21"/>
  <c r="F20"/>
  <c r="F19"/>
  <c r="F17"/>
  <c r="F16"/>
  <c r="F15"/>
  <c r="F13"/>
  <c r="F12"/>
  <c r="F11"/>
  <c r="F10"/>
  <c r="C40" i="9"/>
  <c r="C34"/>
  <c r="C32"/>
  <c r="C31"/>
  <c r="C30"/>
  <c r="C28"/>
  <c r="C27"/>
  <c r="C26"/>
  <c r="C25"/>
  <c r="C24"/>
  <c r="C22"/>
  <c r="C21"/>
  <c r="C20"/>
  <c r="D19"/>
  <c r="C18"/>
  <c r="C17"/>
  <c r="C16"/>
  <c r="C14"/>
  <c r="C13"/>
  <c r="C12"/>
  <c r="C11"/>
  <c r="C10"/>
  <c r="D9"/>
  <c r="C15"/>
  <c r="D35" i="10"/>
  <c r="C23" i="9"/>
  <c r="F30" i="14"/>
  <c r="E9" i="11"/>
  <c r="E8"/>
  <c r="E29"/>
  <c r="F25" i="14"/>
  <c r="F16"/>
  <c r="F24"/>
  <c r="F10"/>
  <c r="F26"/>
  <c r="F13"/>
  <c r="F17"/>
  <c r="F29"/>
  <c r="F12"/>
  <c r="F20"/>
  <c r="D15" i="9"/>
  <c r="D8"/>
  <c r="C9"/>
  <c r="C19"/>
  <c r="I13" i="2"/>
  <c r="J13"/>
  <c r="D37" i="10"/>
  <c r="D39"/>
  <c r="E35" i="11"/>
  <c r="E37" i="5"/>
  <c r="D35" i="11"/>
  <c r="C8" i="9"/>
  <c r="C29"/>
  <c r="D38" i="10"/>
  <c r="D29" i="9"/>
  <c r="F9" i="14"/>
  <c r="F18"/>
  <c r="F14"/>
  <c r="F22"/>
  <c r="F9" i="13"/>
  <c r="F22"/>
  <c r="F18"/>
  <c r="F14"/>
  <c r="D37" i="5"/>
  <c r="D42"/>
  <c r="E39"/>
  <c r="E41"/>
  <c r="E42"/>
  <c r="J14" i="2"/>
  <c r="E40" i="8"/>
  <c r="E39"/>
  <c r="E41"/>
  <c r="F20" i="2"/>
  <c r="D35" i="9"/>
  <c r="E40" i="5"/>
  <c r="C37" i="7"/>
  <c r="C39"/>
  <c r="F8" i="14"/>
  <c r="F8" i="13"/>
  <c r="E35" i="10"/>
  <c r="I20" i="2"/>
  <c r="J20"/>
  <c r="C35" i="6"/>
  <c r="C40"/>
  <c r="L6" i="2"/>
  <c r="K7"/>
  <c r="K6"/>
  <c r="I6"/>
  <c r="H7"/>
  <c r="H6"/>
  <c r="D39" i="6"/>
  <c r="F13" i="2"/>
  <c r="D39" i="8"/>
  <c r="D41"/>
  <c r="C20" i="2"/>
  <c r="C38" i="7"/>
  <c r="G21" i="2"/>
  <c r="G20"/>
  <c r="C42" i="5"/>
  <c r="C13" i="2"/>
  <c r="D38" i="9"/>
  <c r="D37"/>
  <c r="D39"/>
  <c r="C39" i="8"/>
  <c r="C41"/>
  <c r="C40"/>
  <c r="D39" i="5"/>
  <c r="D41"/>
  <c r="D40"/>
  <c r="E37" i="10"/>
  <c r="E39"/>
  <c r="E38"/>
  <c r="C38"/>
  <c r="C37"/>
  <c r="C39"/>
  <c r="D40" i="8"/>
  <c r="F28" i="14"/>
  <c r="F28" i="13"/>
  <c r="J21" i="2"/>
  <c r="M6"/>
  <c r="M7"/>
  <c r="J6"/>
  <c r="E8"/>
  <c r="D38" i="6"/>
  <c r="J7" i="2"/>
  <c r="E9"/>
  <c r="F6"/>
  <c r="G13"/>
  <c r="G14"/>
  <c r="E37" i="6"/>
  <c r="E39"/>
  <c r="E38"/>
  <c r="F34" i="14"/>
  <c r="F34" i="13"/>
  <c r="E7" i="2"/>
  <c r="E6"/>
  <c r="G6"/>
  <c r="B7"/>
  <c r="B6"/>
  <c r="C6"/>
  <c r="C37" i="6"/>
  <c r="C39"/>
  <c r="C38"/>
  <c r="C39" i="5"/>
  <c r="C41"/>
  <c r="C40"/>
  <c r="G7" i="2"/>
  <c r="D6"/>
  <c r="D21"/>
  <c r="D20"/>
  <c r="D14"/>
  <c r="D13"/>
  <c r="D7"/>
</calcChain>
</file>

<file path=xl/sharedStrings.xml><?xml version="1.0" encoding="utf-8"?>
<sst xmlns="http://schemas.openxmlformats.org/spreadsheetml/2006/main" count="951" uniqueCount="133">
  <si>
    <t>ТАРИФИ</t>
  </si>
  <si>
    <t xml:space="preserve">Тариф на теплову енергію, грн./Гкал (без ПДВ) </t>
  </si>
  <si>
    <t xml:space="preserve"> -  тариф на виробництво теплової енергії, грн./Гкал (без ПДВ)</t>
  </si>
  <si>
    <t xml:space="preserve"> - тариф на постачання теплової енергії, грн./Гкал (без ПДВ)</t>
  </si>
  <si>
    <t xml:space="preserve"> - тариф на транспортування теплової грн./Гкал (без ПДВ)</t>
  </si>
  <si>
    <t>Діючі тарифи</t>
  </si>
  <si>
    <t>Проект тарифів</t>
  </si>
  <si>
    <t>Миргород без ІТП</t>
  </si>
  <si>
    <t>Миргород з ІТП</t>
  </si>
  <si>
    <t>Кашинська, 26</t>
  </si>
  <si>
    <t>Я.Усика, 36</t>
  </si>
  <si>
    <t>В.Багачка</t>
  </si>
  <si>
    <t>Для потреб населення</t>
  </si>
  <si>
    <t>Для бюджетних установ</t>
  </si>
  <si>
    <t>Для інших споживачів</t>
  </si>
  <si>
    <t xml:space="preserve">Тариф на послугу з постачання теплової енергії,  грн./Гкал(з ПДВ) </t>
  </si>
  <si>
    <t>Тариф на послугу с постачання гарячої води, грн./м3 води (з ПДВ)</t>
  </si>
  <si>
    <t>Запропоновані проекти тарифів в порівнянні з діючими:</t>
  </si>
  <si>
    <t>ПРОЕКТ</t>
  </si>
  <si>
    <t>Без ПДВ</t>
  </si>
  <si>
    <t>№ З/П</t>
  </si>
  <si>
    <t>Найменування показників</t>
  </si>
  <si>
    <t>Для потреб бюджетних установ</t>
  </si>
  <si>
    <t>Для потреб інших споживачів</t>
  </si>
  <si>
    <t>грн/Гкал</t>
  </si>
  <si>
    <t>Виробнича собівартість, у т.ч.:</t>
  </si>
  <si>
    <t>прямі матеріальні витрати, у т.ч.:</t>
  </si>
  <si>
    <t>витрати на паливо для виробництва теплової енергії котельними</t>
  </si>
  <si>
    <t>витрати на електроенергію</t>
  </si>
  <si>
    <t>вода для технологічних потреб та водовідведення</t>
  </si>
  <si>
    <t>матеріали, запасні частини та інші матеріальні ресурси</t>
  </si>
  <si>
    <t>інші прямі витрати, у т.ч.:</t>
  </si>
  <si>
    <t>амортизаційні відрахування</t>
  </si>
  <si>
    <t>інші прямі витрати</t>
  </si>
  <si>
    <t>Інші операційні витрати</t>
  </si>
  <si>
    <t>Фінансові витрати</t>
  </si>
  <si>
    <t>Повна собівартість</t>
  </si>
  <si>
    <t>Витрати на покриття втрат</t>
  </si>
  <si>
    <t>Розрахунковий прибуток, у т.ч.:</t>
  </si>
  <si>
    <t>податок на прибуток</t>
  </si>
  <si>
    <t>на розвиток виробництва (виробничі інвестиції)</t>
  </si>
  <si>
    <t>Вартість теплової енергії за відповідним тарифом</t>
  </si>
  <si>
    <t xml:space="preserve"> інших споживачів КП "Миргородтеплоенерго"</t>
  </si>
  <si>
    <t>Територіальна громада - м. Миргород</t>
  </si>
  <si>
    <t>тис. грн на рік</t>
  </si>
  <si>
    <t xml:space="preserve"> 1.1 </t>
  </si>
  <si>
    <t xml:space="preserve"> 1.1.1</t>
  </si>
  <si>
    <t xml:space="preserve"> 1.1.2</t>
  </si>
  <si>
    <t xml:space="preserve"> 1.1.3</t>
  </si>
  <si>
    <t xml:space="preserve"> 1.1.4</t>
  </si>
  <si>
    <t xml:space="preserve"> 1.2 </t>
  </si>
  <si>
    <t>прямі витрати на оплату праці з відрахуваннями на соціальні заходи</t>
  </si>
  <si>
    <t xml:space="preserve"> 1.3</t>
  </si>
  <si>
    <t xml:space="preserve"> 1.3.1</t>
  </si>
  <si>
    <t>відрахування на соціальні заходи</t>
  </si>
  <si>
    <t xml:space="preserve"> 1.3.2</t>
  </si>
  <si>
    <t xml:space="preserve"> 1.3.3</t>
  </si>
  <si>
    <t xml:space="preserve"> 1.4</t>
  </si>
  <si>
    <t>загальновиробничі витрати, у т.ч.:</t>
  </si>
  <si>
    <t xml:space="preserve"> 1.4.1</t>
  </si>
  <si>
    <t>витрати на оплату праці</t>
  </si>
  <si>
    <t xml:space="preserve"> 1.4.2</t>
  </si>
  <si>
    <t xml:space="preserve"> 1.4.3</t>
  </si>
  <si>
    <t>Адміністративні витрати, у т.ч:</t>
  </si>
  <si>
    <t xml:space="preserve"> 2.1 </t>
  </si>
  <si>
    <t xml:space="preserve"> 2.2</t>
  </si>
  <si>
    <t xml:space="preserve"> 2.3</t>
  </si>
  <si>
    <t xml:space="preserve"> 7.1 </t>
  </si>
  <si>
    <t xml:space="preserve"> 7.2</t>
  </si>
  <si>
    <t>Тариф на теплову енергію, грн/Гкал, у т.ч.:</t>
  </si>
  <si>
    <t>Паливна складова</t>
  </si>
  <si>
    <t>Решта витрат, крім паливної складової</t>
  </si>
  <si>
    <t>Паливна складова , %</t>
  </si>
  <si>
    <t>Решта витрат, крім паливної складової, %</t>
  </si>
  <si>
    <t>Обсяг реалізації теплової енергії власним споживачам, Гкал</t>
  </si>
  <si>
    <t>Рівень рентабельності, %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</si>
  <si>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теплову енергію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населення, бюджетних установ та  </t>
    </r>
  </si>
  <si>
    <t>Автономне опалення - вул. Кашинського, 26</t>
  </si>
  <si>
    <t xml:space="preserve"> КП "Миргородтеплоенерго"</t>
  </si>
  <si>
    <t>Автономне опалення - вул. Я.Усика, 36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</si>
  <si>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теплову енергію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 </t>
    </r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</si>
  <si>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виробництво 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населення, бюджетних </t>
    </r>
  </si>
  <si>
    <t>установ та   інших споживачів КП "Миргородтеплоенерго"</t>
  </si>
  <si>
    <t>КП "Миргородтеплоенерго"</t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</si>
  <si>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виробництво</t>
    </r>
    <r>
      <rPr>
        <u/>
        <sz val="11"/>
        <color indexed="8"/>
        <rFont val="Times New Roman"/>
        <family val="1"/>
        <charset val="204"/>
      </rPr>
      <t xml:space="preserve"> т</t>
    </r>
    <r>
      <rPr>
        <b/>
        <u/>
        <sz val="11"/>
        <color indexed="8"/>
        <rFont val="Times New Roman"/>
        <family val="1"/>
        <charset val="204"/>
      </rPr>
      <t>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 </t>
    </r>
  </si>
  <si>
    <r>
      <t xml:space="preserve">Структура тарифів на </t>
    </r>
    <r>
      <rPr>
        <b/>
        <u/>
        <sz val="11"/>
        <color indexed="8"/>
        <rFont val="Times New Roman"/>
        <family val="1"/>
        <charset val="204"/>
      </rPr>
      <t>транспортування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теплової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населення, бюджетних </t>
    </r>
  </si>
  <si>
    <r>
      <t>Структура тарифів на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постачання</t>
    </r>
    <r>
      <rPr>
        <b/>
        <sz val="11"/>
        <color indexed="8"/>
        <rFont val="Times New Roman"/>
        <family val="1"/>
        <charset val="204"/>
      </rPr>
      <t xml:space="preserve"> т</t>
    </r>
    <r>
      <rPr>
        <b/>
        <u/>
        <sz val="11"/>
        <color indexed="8"/>
        <rFont val="Times New Roman"/>
        <family val="1"/>
        <charset val="204"/>
      </rPr>
      <t>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населення, бюджетних </t>
    </r>
  </si>
  <si>
    <r>
      <t>Структура тарифів на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b/>
        <u/>
        <sz val="11"/>
        <color indexed="8"/>
        <rFont val="Times New Roman"/>
        <family val="1"/>
        <charset val="204"/>
      </rPr>
      <t>постачання</t>
    </r>
    <r>
      <rPr>
        <b/>
        <sz val="11"/>
        <color indexed="8"/>
        <rFont val="Times New Roman"/>
        <family val="1"/>
        <charset val="204"/>
      </rPr>
      <t xml:space="preserve"> т</t>
    </r>
    <r>
      <rPr>
        <b/>
        <u/>
        <sz val="11"/>
        <color indexed="8"/>
        <rFont val="Times New Roman"/>
        <family val="1"/>
        <charset val="204"/>
      </rPr>
      <t>еплової енергії</t>
    </r>
    <r>
      <rPr>
        <u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 xml:space="preserve">для населення  </t>
    </r>
  </si>
  <si>
    <t>№ з/п</t>
  </si>
  <si>
    <t>Назва показника</t>
  </si>
  <si>
    <t>населення</t>
  </si>
  <si>
    <t>бюджет</t>
  </si>
  <si>
    <t>інші</t>
  </si>
  <si>
    <t xml:space="preserve"> 6.1</t>
  </si>
  <si>
    <t xml:space="preserve"> 6.2</t>
  </si>
  <si>
    <t xml:space="preserve"> 1.1.5</t>
  </si>
  <si>
    <t>теплова енергія вироблина на щепі</t>
  </si>
  <si>
    <t>Відпуск теплової енергії з колекторів</t>
  </si>
  <si>
    <t xml:space="preserve"> 1.1.6</t>
  </si>
  <si>
    <t>витрати на покриття втрат теплової енергії в теплових мережах</t>
  </si>
  <si>
    <t xml:space="preserve"> 8.1 </t>
  </si>
  <si>
    <t xml:space="preserve"> 8.2</t>
  </si>
  <si>
    <t xml:space="preserve"> 8.3</t>
  </si>
  <si>
    <t xml:space="preserve"> 8.4</t>
  </si>
  <si>
    <r>
      <t>Структура тарифів на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u/>
        <sz val="14"/>
        <color indexed="8"/>
        <rFont val="Times New Roman"/>
        <family val="1"/>
        <charset val="204"/>
      </rPr>
      <t>постачання</t>
    </r>
    <r>
      <rPr>
        <b/>
        <sz val="14"/>
        <color indexed="8"/>
        <rFont val="Times New Roman"/>
        <family val="1"/>
        <charset val="204"/>
      </rPr>
      <t xml:space="preserve"> гарячої води </t>
    </r>
    <r>
      <rPr>
        <sz val="14"/>
        <color indexed="8"/>
        <rFont val="Times New Roman"/>
        <family val="1"/>
        <charset val="204"/>
      </rPr>
      <t xml:space="preserve">для населення, бюджетних установ та  </t>
    </r>
  </si>
  <si>
    <t xml:space="preserve"> інших споживачів без урахування витрат на ІТП  по КП "Миргородтеплоенерго"</t>
  </si>
  <si>
    <t xml:space="preserve">Послуга з постачання гарячої води
</t>
  </si>
  <si>
    <r>
      <t>грн/м</t>
    </r>
    <r>
      <rPr>
        <vertAlign val="superscript"/>
        <sz val="11"/>
        <color indexed="8"/>
        <rFont val="Times New Roman"/>
        <family val="1"/>
        <charset val="204"/>
      </rPr>
      <t>3</t>
    </r>
  </si>
  <si>
    <t xml:space="preserve">Собівартість власної теплової енергії, врахована у встановлених тарифах на теплову енергію </t>
  </si>
  <si>
    <t>у тому числі паливна складова</t>
  </si>
  <si>
    <t>Витрати на утримання абонентської служби</t>
  </si>
  <si>
    <t>Витрати на придбання холодної води для надання послуги з постачання гарячої води</t>
  </si>
  <si>
    <t>Послуги банку</t>
  </si>
  <si>
    <t xml:space="preserve">Повна планова собівартість послуг </t>
  </si>
  <si>
    <t>Розрахунковий прибуток, усього, у т. ч.:</t>
  </si>
  <si>
    <t>чистий прибуток</t>
  </si>
  <si>
    <t>Плановані тарифи на постачання гарячої води без ПДВ</t>
  </si>
  <si>
    <t>Податок на додану вартість</t>
  </si>
  <si>
    <t>Тарифи на послуги з ПДВ, усього,  у тому числі</t>
  </si>
  <si>
    <r>
      <t>Обсяг споживання гарячої води відповідною категорією споживачів, 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</si>
  <si>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Структура тарифів на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b/>
        <u/>
        <sz val="14"/>
        <color indexed="8"/>
        <rFont val="Times New Roman"/>
        <family val="1"/>
        <charset val="204"/>
      </rPr>
      <t>постачання</t>
    </r>
    <r>
      <rPr>
        <b/>
        <sz val="14"/>
        <color indexed="8"/>
        <rFont val="Times New Roman"/>
        <family val="1"/>
        <charset val="204"/>
      </rPr>
      <t xml:space="preserve"> гарячої води </t>
    </r>
    <r>
      <rPr>
        <sz val="14"/>
        <color indexed="8"/>
        <rFont val="Times New Roman"/>
        <family val="1"/>
        <charset val="204"/>
      </rPr>
      <t>для населення</t>
    </r>
  </si>
  <si>
    <t>Автономне опалення - вул. Якова Усика, 36</t>
  </si>
  <si>
    <t>Послуга з постачання гарячої води</t>
  </si>
  <si>
    <t>% зменшення тарифів у порівнянні до діючого(+ збільшення/ - зменшення)</t>
  </si>
  <si>
    <t>Автономне опалення - вул. Я. Усика, 36</t>
  </si>
  <si>
    <t>КП "Миргородтеплоенерго"     Територіальна громада - м. Миргород</t>
  </si>
  <si>
    <t>установ та   інших споживачів з урахуванням витрат на ІТП</t>
  </si>
  <si>
    <t xml:space="preserve"> інших споживачів з урахуванням витрат на ІТП  КП "Миргородтеплоенерго"</t>
  </si>
  <si>
    <t xml:space="preserve"> 7.3</t>
  </si>
  <si>
    <t>виробничі інвестиції</t>
  </si>
  <si>
    <t xml:space="preserve">на розвиток виробництва </t>
  </si>
  <si>
    <t>по вул.О.Оксанченка</t>
  </si>
  <si>
    <t>у багатоквартирних будинках обладнаних ІТП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</si>
</sst>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6" formatCode="0.0"/>
  </numFmts>
  <fonts count="3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6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0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6" fillId="0" borderId="0" xfId="0" applyFont="1"/>
    <xf numFmtId="0" fontId="0" fillId="0" borderId="0" xfId="0" applyFont="1"/>
    <xf numFmtId="0" fontId="7" fillId="0" borderId="0" xfId="0" applyFont="1"/>
    <xf numFmtId="0" fontId="3" fillId="0" borderId="0" xfId="0" applyFont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3" fillId="0" borderId="0" xfId="0" applyFont="1" applyBorder="1" applyAlignme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5" fontId="7" fillId="0" borderId="0" xfId="0" applyNumberFormat="1" applyFont="1"/>
    <xf numFmtId="0" fontId="1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165" fontId="17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166" fontId="3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18" fillId="0" borderId="1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Alignment="1"/>
    <xf numFmtId="0" fontId="1" fillId="0" borderId="0" xfId="1" applyFont="1"/>
    <xf numFmtId="0" fontId="19" fillId="0" borderId="0" xfId="0" applyFont="1"/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22" fillId="0" borderId="0" xfId="1" applyFont="1" applyBorder="1"/>
    <xf numFmtId="0" fontId="1" fillId="0" borderId="0" xfId="1" applyFont="1" applyBorder="1"/>
    <xf numFmtId="0" fontId="7" fillId="0" borderId="1" xfId="1" applyFont="1" applyBorder="1" applyAlignment="1">
      <alignment horizontal="center" wrapText="1"/>
    </xf>
    <xf numFmtId="0" fontId="11" fillId="2" borderId="1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24" fillId="0" borderId="1" xfId="1" applyFont="1" applyFill="1" applyBorder="1" applyAlignment="1" applyProtection="1">
      <alignment horizontal="left" vertical="center" wrapText="1"/>
    </xf>
    <xf numFmtId="0" fontId="25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28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9" fillId="0" borderId="0" xfId="0" applyFont="1" applyBorder="1" applyAlignment="1">
      <alignment vertical="center"/>
    </xf>
    <xf numFmtId="0" fontId="1" fillId="0" borderId="1" xfId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3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0" xfId="0" applyNumberFormat="1" applyFont="1"/>
    <xf numFmtId="1" fontId="7" fillId="0" borderId="1" xfId="1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2" fontId="3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7;&#1082;&#1086;&#1085;&#1086;&#1084;&#1110;&#1089;&#1090;/&#1058;&#1072;&#1088;&#1080;&#1092;&#1080;%202020/&#1058;&#1040;&#1056;&#1048;&#1060;&#1048;%20&#1064;&#1040;&#1041;&#1051;&#1054;&#1053;%20&#1052;&#1048;&#1056;&#1043;&#1054;&#1056;&#1054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3;&#1103;%20&#1092;&#1072;&#1081;&#1083;&#1086;&#1074;/&#1044;&#1083;&#1103;%20&#1092;&#1072;&#1081;&#1083;&#1086;&#1074;/&#1058;&#1040;&#1056;&#1048;&#1060;%202020/&#1050;&#1054;&#1056;&#1048;&#1043;&#1059;&#1042;&#1040;&#1053;&#1053;&#1071;%20&#1087;&#1086;%20&#1055;&#1086;&#1089;&#1090;&#1072;&#1085;&#1086;&#1074;&#1110;/&#1058;&#1040;&#1056;&#1048;&#1060;&#1048;%20&#1064;&#1072;&#1073;&#1083;&#1086;&#1085;%20&#1052;&#1080;&#1088;&#1075;&#1086;&#1088;&#1086;&#1076;%20&#1056;&#1054;&#1047;&#1055;&#1054;&#1044;%20&#1056;&#1045;&#1040;&#1051;&#1030;&#1047;+%20&#1073;&#1102;&#1076;&#1078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 2.1 К"/>
      <sheetName val="дод 2.2 ЯУ"/>
      <sheetName val="додаток 3"/>
      <sheetName val="додаток 4"/>
      <sheetName val="дод 4.1 К"/>
      <sheetName val="дод 4.2 ЯУ"/>
      <sheetName val="додаток 5"/>
      <sheetName val="дод 5.1 К"/>
      <sheetName val="дод 5.3 ЯУ"/>
      <sheetName val="додаток 6"/>
      <sheetName val="додаток 7"/>
      <sheetName val="дод 7.1 К"/>
      <sheetName val="дод 7.2 ЯУ"/>
      <sheetName val="додаток 8"/>
      <sheetName val="дод 8.1 К"/>
      <sheetName val="дод 8.2 ЯУ"/>
      <sheetName val="1-Д"/>
      <sheetName val="ТЕПЛО"/>
      <sheetName val="додаток 9"/>
      <sheetName val="дод 9.1 К"/>
      <sheetName val="дод 9.2 ЯУ"/>
      <sheetName val="додаток 10"/>
      <sheetName val="дод10 К"/>
      <sheetName val="дод 10 ЯУ"/>
      <sheetName val="додаток 11"/>
      <sheetName val="дод 11.2 К"/>
      <sheetName val="дод 11.2 ЯУ"/>
      <sheetName val="додаток 12"/>
      <sheetName val="додаток 13"/>
      <sheetName val="додаток  13К"/>
      <sheetName val="Дод 13 ЯУ"/>
      <sheetName val="додаток 14"/>
      <sheetName val="дод 14.1 К"/>
      <sheetName val="дод 14.2 ЯУ"/>
      <sheetName val="Струк ТЕ"/>
      <sheetName val="Струк ТЕ К"/>
      <sheetName val="Струк ТЕ ЯУ"/>
      <sheetName val="Струк В"/>
      <sheetName val="Струк В К"/>
      <sheetName val="Струк В ЯУ"/>
      <sheetName val="Струк Т"/>
      <sheetName val="Струк П"/>
      <sheetName val="Структ П К"/>
      <sheetName val="Струк П ЯУ"/>
      <sheetName val="Струк П ІТП"/>
    </sheetNames>
    <sheetDataSet>
      <sheetData sheetId="0"/>
      <sheetData sheetId="1"/>
      <sheetData sheetId="2">
        <row r="13">
          <cell r="G13">
            <v>304.58628846621394</v>
          </cell>
        </row>
        <row r="14">
          <cell r="G14">
            <v>21.018000000000001</v>
          </cell>
        </row>
        <row r="16">
          <cell r="G16">
            <v>0.112</v>
          </cell>
        </row>
        <row r="17">
          <cell r="G17">
            <v>1.129</v>
          </cell>
        </row>
        <row r="18">
          <cell r="G18">
            <v>139.58600000000001</v>
          </cell>
        </row>
        <row r="20">
          <cell r="G20">
            <v>30.708920000000003</v>
          </cell>
        </row>
        <row r="21">
          <cell r="G21">
            <v>6.8369999999999997</v>
          </cell>
        </row>
        <row r="22">
          <cell r="G22">
            <v>15.581000000000001</v>
          </cell>
        </row>
        <row r="24">
          <cell r="G24">
            <v>31.578282598472519</v>
          </cell>
        </row>
        <row r="25">
          <cell r="G25">
            <v>6.9472221716639551</v>
          </cell>
        </row>
        <row r="26">
          <cell r="G26">
            <v>6.5371920235622696</v>
          </cell>
        </row>
        <row r="28">
          <cell r="G28">
            <v>28.641219356048889</v>
          </cell>
        </row>
        <row r="29">
          <cell r="G29">
            <v>6.3010682583307558</v>
          </cell>
        </row>
        <row r="30">
          <cell r="G30">
            <v>5.7944115695851002</v>
          </cell>
        </row>
        <row r="31">
          <cell r="G31">
            <v>0</v>
          </cell>
        </row>
        <row r="32">
          <cell r="G32">
            <v>0</v>
          </cell>
        </row>
        <row r="34">
          <cell r="G34">
            <v>0</v>
          </cell>
        </row>
        <row r="36">
          <cell r="G36">
            <v>2.179287375997959</v>
          </cell>
        </row>
        <row r="37">
          <cell r="G37">
            <v>9.9278647128795914</v>
          </cell>
        </row>
        <row r="42">
          <cell r="G42">
            <v>507.94399999999996</v>
          </cell>
        </row>
      </sheetData>
      <sheetData sheetId="3"/>
      <sheetData sheetId="4">
        <row r="34">
          <cell r="E34">
            <v>5.0941414994800391</v>
          </cell>
        </row>
        <row r="35">
          <cell r="E35">
            <v>23.206644608742401</v>
          </cell>
        </row>
      </sheetData>
      <sheetData sheetId="5">
        <row r="34">
          <cell r="E34">
            <v>3.2051668127366477E-2</v>
          </cell>
        </row>
        <row r="35">
          <cell r="E35">
            <v>0.14601315480244728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проверка"/>
      <sheetName val="дод 2.1 К"/>
      <sheetName val="дод 2.2 ЯУ"/>
      <sheetName val="дод 3М"/>
      <sheetName val="додаток 4"/>
      <sheetName val="дод 4.1 К"/>
      <sheetName val="дод 4.2 ЯУ"/>
      <sheetName val="додаток 5"/>
      <sheetName val="дод 5.1 К"/>
      <sheetName val="дод 5.2 ЯУ"/>
      <sheetName val="додаток 6"/>
      <sheetName val="додаток 7"/>
      <sheetName val="дод 7.1 К"/>
      <sheetName val="дод 7.2 ЯУ"/>
      <sheetName val="1-Д"/>
      <sheetName val="додаток 8"/>
      <sheetName val="дод 8.1 К"/>
      <sheetName val="дод 8.2 ЯУ"/>
      <sheetName val="ТЕПЛО"/>
      <sheetName val="додаток 9"/>
      <sheetName val="дод 9.1 К"/>
      <sheetName val="дод 9.2 ЯУ"/>
      <sheetName val="додаток 10"/>
      <sheetName val="дод10 К"/>
      <sheetName val="дод 10 ЯУ"/>
      <sheetName val="додаток 11"/>
      <sheetName val="дод 11.1 К"/>
      <sheetName val="дод 11.2 ЯУ"/>
      <sheetName val="додаток 12"/>
      <sheetName val="додаток 13"/>
      <sheetName val="додаток  13К"/>
      <sheetName val="Дод 13 ЯУ"/>
      <sheetName val="додаток 14"/>
      <sheetName val="дод 14.1 К"/>
      <sheetName val="дод 14.2 ЯУ"/>
      <sheetName val="Струк ТЕ"/>
      <sheetName val="Струк ТЕ К"/>
      <sheetName val="Струк ТЕ ЯУ"/>
      <sheetName val="Струк В"/>
      <sheetName val="Струк В К"/>
      <sheetName val="Струк В ЯУ"/>
      <sheetName val="Струк Т"/>
      <sheetName val="Струк П"/>
      <sheetName val="Структ П К"/>
      <sheetName val="Струк П ЯУ"/>
      <sheetName val="Струк П ІТП"/>
      <sheetName val="ГВП М"/>
      <sheetName val="ГВП К"/>
      <sheetName val="ГВП Я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P26"/>
  <sheetViews>
    <sheetView tabSelected="1" zoomScale="80" zoomScaleNormal="80" workbookViewId="0">
      <selection activeCell="W8" sqref="W8"/>
    </sheetView>
  </sheetViews>
  <sheetFormatPr defaultRowHeight="15"/>
  <cols>
    <col min="1" max="1" width="45.7109375" customWidth="1"/>
    <col min="2" max="2" width="9.28515625" customWidth="1"/>
    <col min="3" max="3" width="9.28515625" style="117" customWidth="1"/>
    <col min="4" max="4" width="11.28515625" customWidth="1"/>
    <col min="5" max="5" width="9.7109375" customWidth="1"/>
    <col min="6" max="6" width="10" style="117" customWidth="1"/>
    <col min="7" max="7" width="11.28515625" customWidth="1"/>
    <col min="8" max="8" width="9.5703125" customWidth="1"/>
    <col min="9" max="9" width="9.7109375" style="117" customWidth="1"/>
    <col min="10" max="10" width="11.28515625" customWidth="1"/>
    <col min="11" max="11" width="10" customWidth="1"/>
    <col min="12" max="12" width="10.140625" style="117" customWidth="1"/>
    <col min="13" max="13" width="11.28515625" customWidth="1"/>
    <col min="14" max="14" width="10" hidden="1" customWidth="1"/>
    <col min="15" max="15" width="10.28515625" hidden="1" customWidth="1"/>
    <col min="16" max="16" width="11.28515625" hidden="1" customWidth="1"/>
  </cols>
  <sheetData>
    <row r="2" spans="1:16" ht="18.75">
      <c r="A2" s="127" t="s">
        <v>17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ht="33.6" customHeight="1">
      <c r="A3" s="128" t="s">
        <v>0</v>
      </c>
      <c r="B3" s="129" t="s">
        <v>7</v>
      </c>
      <c r="C3" s="130"/>
      <c r="D3" s="131"/>
      <c r="E3" s="129" t="s">
        <v>8</v>
      </c>
      <c r="F3" s="130"/>
      <c r="G3" s="131"/>
      <c r="H3" s="129" t="s">
        <v>9</v>
      </c>
      <c r="I3" s="130"/>
      <c r="J3" s="131"/>
      <c r="K3" s="129" t="s">
        <v>10</v>
      </c>
      <c r="L3" s="130"/>
      <c r="M3" s="131"/>
      <c r="N3" s="132" t="s">
        <v>11</v>
      </c>
      <c r="O3" s="132"/>
      <c r="P3" s="132"/>
    </row>
    <row r="4" spans="1:16" ht="76.900000000000006" customHeight="1">
      <c r="A4" s="128"/>
      <c r="B4" s="105" t="s">
        <v>5</v>
      </c>
      <c r="C4" s="120" t="s">
        <v>6</v>
      </c>
      <c r="D4" s="107" t="s">
        <v>123</v>
      </c>
      <c r="E4" s="105" t="s">
        <v>5</v>
      </c>
      <c r="F4" s="120" t="s">
        <v>6</v>
      </c>
      <c r="G4" s="107" t="s">
        <v>123</v>
      </c>
      <c r="H4" s="105" t="s">
        <v>5</v>
      </c>
      <c r="I4" s="120" t="s">
        <v>6</v>
      </c>
      <c r="J4" s="107" t="s">
        <v>123</v>
      </c>
      <c r="K4" s="105" t="s">
        <v>5</v>
      </c>
      <c r="L4" s="120" t="s">
        <v>6</v>
      </c>
      <c r="M4" s="107" t="s">
        <v>123</v>
      </c>
      <c r="N4" s="105" t="s">
        <v>5</v>
      </c>
      <c r="O4" s="105" t="s">
        <v>6</v>
      </c>
      <c r="P4" s="107" t="s">
        <v>123</v>
      </c>
    </row>
    <row r="5" spans="1:16" ht="16.149999999999999" customHeight="1">
      <c r="A5" s="125" t="s">
        <v>12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28.5">
      <c r="A6" s="14" t="s">
        <v>15</v>
      </c>
      <c r="B6" s="7">
        <f>B7*1.2</f>
        <v>2036.2919999999999</v>
      </c>
      <c r="C6" s="121">
        <f>ROUND(C7*1.2,2)</f>
        <v>3274.73</v>
      </c>
      <c r="D6" s="12">
        <f>C6/B6-1</f>
        <v>0.60818291286318482</v>
      </c>
      <c r="E6" s="7">
        <f>E7*1.2</f>
        <v>2056.4279999999999</v>
      </c>
      <c r="F6" s="121">
        <f>ROUND(F7*1.2,2)</f>
        <v>3280.96</v>
      </c>
      <c r="G6" s="12">
        <f>F6/E6-1</f>
        <v>0.59546553538465741</v>
      </c>
      <c r="H6" s="7">
        <f>H7*1.2</f>
        <v>1958.5559999999998</v>
      </c>
      <c r="I6" s="121">
        <f>ROUND(I7*1.2,2)</f>
        <v>2865.05</v>
      </c>
      <c r="J6" s="12">
        <f>I6/H6-1</f>
        <v>0.46283792753436748</v>
      </c>
      <c r="K6" s="7">
        <f>K7*1.2</f>
        <v>1957.0679999999998</v>
      </c>
      <c r="L6" s="121">
        <f>ROUND(L7*1.2,2)</f>
        <v>2660.09</v>
      </c>
      <c r="M6" s="12">
        <f>L6/K6-1</f>
        <v>0.35922206075619267</v>
      </c>
      <c r="N6" s="7">
        <f>N7*1.2</f>
        <v>1849.9079999999999</v>
      </c>
      <c r="O6" s="7" t="e">
        <f>ROUND(O7*1.2,2)</f>
        <v>#REF!</v>
      </c>
      <c r="P6" s="12" t="e">
        <f>O6/N6-1</f>
        <v>#REF!</v>
      </c>
    </row>
    <row r="7" spans="1:16" ht="15.75">
      <c r="A7" s="9" t="s">
        <v>1</v>
      </c>
      <c r="B7" s="4">
        <f>B8+B9+B10</f>
        <v>1696.91</v>
      </c>
      <c r="C7" s="122">
        <v>2728.94</v>
      </c>
      <c r="D7" s="12">
        <f>C7/B7-1</f>
        <v>0.60818193068577586</v>
      </c>
      <c r="E7" s="4">
        <f>E8+E9+E10</f>
        <v>1713.69</v>
      </c>
      <c r="F7" s="122">
        <v>2734.13</v>
      </c>
      <c r="G7" s="12">
        <f>F7/E7-1</f>
        <v>0.59546359026428353</v>
      </c>
      <c r="H7" s="4">
        <f>H8+H9+H10</f>
        <v>1632.1299999999999</v>
      </c>
      <c r="I7" s="122">
        <f>I8</f>
        <v>2387.54</v>
      </c>
      <c r="J7" s="12">
        <f>I7/H7-1</f>
        <v>0.46283690637387953</v>
      </c>
      <c r="K7" s="4">
        <f>K8+K9+K10</f>
        <v>1630.8899999999999</v>
      </c>
      <c r="L7" s="122">
        <f>L8</f>
        <v>2216.7399999999998</v>
      </c>
      <c r="M7" s="12">
        <f>L7/K7-1</f>
        <v>0.3592210388192949</v>
      </c>
      <c r="N7" s="4">
        <f>N8+N9+N10</f>
        <v>1541.59</v>
      </c>
      <c r="O7" s="4" t="e">
        <f>ROUND(O8+O9+O10,2)</f>
        <v>#REF!</v>
      </c>
      <c r="P7" s="12" t="e">
        <f>O7/N7-1</f>
        <v>#REF!</v>
      </c>
    </row>
    <row r="8" spans="1:16" ht="25.9" customHeight="1">
      <c r="A8" s="9" t="s">
        <v>2</v>
      </c>
      <c r="B8" s="4">
        <v>1401.48</v>
      </c>
      <c r="C8" s="122">
        <v>2126.04</v>
      </c>
      <c r="D8" s="11"/>
      <c r="E8" s="4">
        <f>B8</f>
        <v>1401.48</v>
      </c>
      <c r="F8" s="122">
        <v>2126.04</v>
      </c>
      <c r="G8" s="108"/>
      <c r="H8" s="4">
        <v>1607.31</v>
      </c>
      <c r="I8" s="122">
        <v>2387.54</v>
      </c>
      <c r="J8" s="11"/>
      <c r="K8" s="4">
        <v>1606.07</v>
      </c>
      <c r="L8" s="122">
        <v>2216.7399999999998</v>
      </c>
      <c r="M8" s="11"/>
      <c r="N8" s="4">
        <v>1257.82</v>
      </c>
      <c r="O8" s="4" t="e">
        <f>#REF!</f>
        <v>#REF!</v>
      </c>
      <c r="P8" s="11"/>
    </row>
    <row r="9" spans="1:16" ht="25.9" customHeight="1">
      <c r="A9" s="10" t="s">
        <v>4</v>
      </c>
      <c r="B9" s="4">
        <v>270.48</v>
      </c>
      <c r="C9" s="122">
        <v>602.89</v>
      </c>
      <c r="D9" s="11"/>
      <c r="E9" s="4">
        <f>B9</f>
        <v>270.48</v>
      </c>
      <c r="F9" s="122">
        <v>602.89</v>
      </c>
      <c r="G9" s="11"/>
      <c r="H9" s="4">
        <f>I9</f>
        <v>0</v>
      </c>
      <c r="I9" s="122">
        <v>0</v>
      </c>
      <c r="J9" s="11"/>
      <c r="K9" s="4">
        <f>L9</f>
        <v>0</v>
      </c>
      <c r="L9" s="122">
        <v>0</v>
      </c>
      <c r="M9" s="11"/>
      <c r="N9" s="4">
        <v>257.58</v>
      </c>
      <c r="O9" s="4" t="e">
        <f>#REF!</f>
        <v>#REF!</v>
      </c>
      <c r="P9" s="11"/>
    </row>
    <row r="10" spans="1:16" ht="25.9" customHeight="1">
      <c r="A10" s="10" t="s">
        <v>3</v>
      </c>
      <c r="B10" s="4">
        <v>24.95</v>
      </c>
      <c r="C10" s="122">
        <v>0</v>
      </c>
      <c r="D10" s="11"/>
      <c r="E10" s="4">
        <v>41.73</v>
      </c>
      <c r="F10" s="122">
        <v>5.19</v>
      </c>
      <c r="G10" s="11"/>
      <c r="H10" s="4">
        <v>24.82</v>
      </c>
      <c r="I10" s="122">
        <v>0</v>
      </c>
      <c r="J10" s="11"/>
      <c r="K10" s="4">
        <v>24.82</v>
      </c>
      <c r="L10" s="122">
        <v>0</v>
      </c>
      <c r="M10" s="11"/>
      <c r="N10" s="4">
        <v>26.19</v>
      </c>
      <c r="O10" s="4" t="e">
        <f>#REF!</f>
        <v>#REF!</v>
      </c>
      <c r="P10" s="11"/>
    </row>
    <row r="11" spans="1:16" s="16" customFormat="1" ht="28.5">
      <c r="A11" s="15" t="s">
        <v>16</v>
      </c>
      <c r="B11" s="7">
        <v>128.26</v>
      </c>
      <c r="C11" s="121">
        <v>495.73</v>
      </c>
      <c r="D11" s="12">
        <f>C11/B11-1</f>
        <v>2.8650397629814441</v>
      </c>
      <c r="E11" s="7">
        <v>129.41</v>
      </c>
      <c r="F11" s="121">
        <v>493.94</v>
      </c>
      <c r="G11" s="12">
        <f>F11/E11-1</f>
        <v>2.8168611390155323</v>
      </c>
      <c r="H11" s="7">
        <v>123.5</v>
      </c>
      <c r="I11" s="121">
        <v>458.65</v>
      </c>
      <c r="J11" s="12">
        <f>I11/H11-1</f>
        <v>2.7137651821862345</v>
      </c>
      <c r="K11" s="7">
        <v>123.53</v>
      </c>
      <c r="L11" s="121">
        <v>453.14</v>
      </c>
      <c r="M11" s="12">
        <f>L11/K11-1</f>
        <v>2.6682587225775114</v>
      </c>
      <c r="N11" s="7"/>
      <c r="O11" s="7"/>
      <c r="P11" s="12"/>
    </row>
    <row r="12" spans="1:16" ht="18.600000000000001" customHeight="1">
      <c r="A12" s="125" t="s">
        <v>13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:16" ht="31.15" customHeight="1">
      <c r="A13" s="14" t="s">
        <v>15</v>
      </c>
      <c r="B13" s="7">
        <v>3701.28</v>
      </c>
      <c r="C13" s="121">
        <f>ROUND(C14*1.2,2)</f>
        <v>4027.25</v>
      </c>
      <c r="D13" s="12">
        <f>C13/B13-1</f>
        <v>8.8069532702200304E-2</v>
      </c>
      <c r="E13" s="7">
        <v>3708.55</v>
      </c>
      <c r="F13" s="121">
        <f>ROUND(F14*1.2,2)</f>
        <v>4033.49</v>
      </c>
      <c r="G13" s="12">
        <f>F13/E13-1</f>
        <v>8.7619150341777585E-2</v>
      </c>
      <c r="H13" s="7">
        <v>3555.78</v>
      </c>
      <c r="I13" s="121">
        <f>ROUND(I14*1.2,2)</f>
        <v>3622.34</v>
      </c>
      <c r="J13" s="12">
        <f>I13/H13-1</f>
        <v>1.8718818374590107E-2</v>
      </c>
      <c r="K13" s="7"/>
      <c r="L13" s="121"/>
      <c r="M13" s="12"/>
      <c r="N13" s="7">
        <f>N14*1.2</f>
        <v>1849.9079999999999</v>
      </c>
      <c r="O13" s="7" t="e">
        <f>ROUND(O14*1.2,2)</f>
        <v>#REF!</v>
      </c>
      <c r="P13" s="12" t="e">
        <f>O13/N13-1</f>
        <v>#REF!</v>
      </c>
    </row>
    <row r="14" spans="1:16" ht="15.75">
      <c r="A14" s="9" t="s">
        <v>1</v>
      </c>
      <c r="B14" s="4">
        <v>3084.4</v>
      </c>
      <c r="C14" s="122">
        <v>3356.04</v>
      </c>
      <c r="D14" s="12">
        <f>C14/B14-1</f>
        <v>8.8068992348592889E-2</v>
      </c>
      <c r="E14" s="4">
        <v>3090.46</v>
      </c>
      <c r="F14" s="122">
        <v>3361.24</v>
      </c>
      <c r="G14" s="12">
        <f>F14/E14-1</f>
        <v>8.7618024501206815E-2</v>
      </c>
      <c r="H14" s="4">
        <v>2963.15</v>
      </c>
      <c r="I14" s="122">
        <f>I15</f>
        <v>3018.62</v>
      </c>
      <c r="J14" s="12">
        <f>I14/H14-1</f>
        <v>1.8719943303578956E-2</v>
      </c>
      <c r="K14" s="4"/>
      <c r="L14" s="122"/>
      <c r="M14" s="12"/>
      <c r="N14" s="4">
        <f>N15+N16+N17</f>
        <v>1541.59</v>
      </c>
      <c r="O14" s="4" t="e">
        <f>ROUND(O15+O16+O17,2)</f>
        <v>#REF!</v>
      </c>
      <c r="P14" s="12" t="e">
        <f>O14/N14-1</f>
        <v>#REF!</v>
      </c>
    </row>
    <row r="15" spans="1:16" ht="26.45" customHeight="1">
      <c r="A15" s="9" t="s">
        <v>2</v>
      </c>
      <c r="B15" s="1">
        <v>2540.5</v>
      </c>
      <c r="C15" s="122">
        <v>2674.12</v>
      </c>
      <c r="D15" s="6"/>
      <c r="E15" s="1">
        <v>2540.5</v>
      </c>
      <c r="F15" s="122">
        <v>2674.13</v>
      </c>
      <c r="G15" s="108"/>
      <c r="H15" s="4">
        <v>2912.74</v>
      </c>
      <c r="I15" s="122">
        <v>3018.62</v>
      </c>
      <c r="J15" s="6"/>
      <c r="K15" s="110"/>
      <c r="L15" s="118"/>
      <c r="M15" s="6"/>
      <c r="N15" s="4">
        <v>1257.82</v>
      </c>
      <c r="O15" s="4" t="e">
        <f>#REF!</f>
        <v>#REF!</v>
      </c>
      <c r="P15" s="6"/>
    </row>
    <row r="16" spans="1:16" ht="26.45" customHeight="1">
      <c r="A16" s="10" t="s">
        <v>4</v>
      </c>
      <c r="B16" s="1">
        <v>487.59</v>
      </c>
      <c r="C16" s="122">
        <v>681.92</v>
      </c>
      <c r="D16" s="6"/>
      <c r="E16" s="1">
        <v>487.59</v>
      </c>
      <c r="F16" s="122">
        <v>681.92</v>
      </c>
      <c r="G16" s="6"/>
      <c r="H16" s="4">
        <v>0</v>
      </c>
      <c r="I16" s="122">
        <v>0</v>
      </c>
      <c r="J16" s="6"/>
      <c r="K16" s="110"/>
      <c r="L16" s="118"/>
      <c r="M16" s="6"/>
      <c r="N16" s="4">
        <v>257.58</v>
      </c>
      <c r="O16" s="4" t="e">
        <f>#REF!</f>
        <v>#REF!</v>
      </c>
      <c r="P16" s="6"/>
    </row>
    <row r="17" spans="1:16" ht="26.45" customHeight="1">
      <c r="A17" s="10" t="s">
        <v>3</v>
      </c>
      <c r="B17" s="1">
        <v>56.31</v>
      </c>
      <c r="C17" s="122">
        <v>0</v>
      </c>
      <c r="D17" s="6"/>
      <c r="E17" s="4">
        <v>62.37</v>
      </c>
      <c r="F17" s="122">
        <v>5.19</v>
      </c>
      <c r="G17" s="6"/>
      <c r="H17" s="4">
        <v>50.41</v>
      </c>
      <c r="I17" s="122">
        <v>0</v>
      </c>
      <c r="J17" s="6"/>
      <c r="K17" s="110"/>
      <c r="L17" s="118"/>
      <c r="M17" s="6"/>
      <c r="N17" s="4">
        <v>26.19</v>
      </c>
      <c r="O17" s="4" t="e">
        <f>#REF!</f>
        <v>#REF!</v>
      </c>
      <c r="P17" s="6"/>
    </row>
    <row r="18" spans="1:16" ht="26.45" customHeight="1">
      <c r="A18" s="15" t="s">
        <v>16</v>
      </c>
      <c r="B18" s="2">
        <v>209.12</v>
      </c>
      <c r="C18" s="121">
        <f ca="1">'ГВП М'!D21</f>
        <v>514.44000000000005</v>
      </c>
      <c r="D18" s="12">
        <f>C18/B18-1</f>
        <v>1.4600229533282327</v>
      </c>
      <c r="E18" s="7"/>
      <c r="F18" s="118"/>
      <c r="G18" s="6"/>
      <c r="H18" s="110"/>
      <c r="I18" s="118"/>
      <c r="J18" s="6"/>
      <c r="K18" s="110"/>
      <c r="L18" s="118"/>
      <c r="M18" s="6"/>
      <c r="N18" s="110"/>
      <c r="O18" s="110"/>
      <c r="P18" s="6"/>
    </row>
    <row r="19" spans="1:16" ht="15.6" customHeight="1">
      <c r="A19" s="125" t="s">
        <v>14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</row>
    <row r="20" spans="1:16" ht="28.5">
      <c r="A20" s="14" t="s">
        <v>15</v>
      </c>
      <c r="B20" s="7">
        <v>5265.54</v>
      </c>
      <c r="C20" s="121">
        <f>ROUND(C21*1.2,2)</f>
        <v>4027.25</v>
      </c>
      <c r="D20" s="12">
        <f>C20/B20-1</f>
        <v>-0.23516866266327863</v>
      </c>
      <c r="E20" s="7">
        <v>5272.81</v>
      </c>
      <c r="F20" s="121">
        <f>ROUND(F21*1.2,2)</f>
        <v>4033.48</v>
      </c>
      <c r="G20" s="12">
        <f>F20/E20-1</f>
        <v>-0.23504165710503511</v>
      </c>
      <c r="H20" s="7">
        <v>5143.8500000000004</v>
      </c>
      <c r="I20" s="121">
        <f>ROUND(I21*1.2,2)</f>
        <v>3843.68</v>
      </c>
      <c r="J20" s="12">
        <f>I20/H20-1</f>
        <v>-0.25276203621800797</v>
      </c>
      <c r="K20" s="7"/>
      <c r="L20" s="121"/>
      <c r="M20" s="12"/>
      <c r="N20" s="7">
        <f>N21*1.2</f>
        <v>1849.9079999999999</v>
      </c>
      <c r="O20" s="7" t="e">
        <f>ROUND(O21*1.2,2)</f>
        <v>#REF!</v>
      </c>
      <c r="P20" s="12" t="e">
        <f>O20/N20-1</f>
        <v>#REF!</v>
      </c>
    </row>
    <row r="21" spans="1:16" ht="15.75">
      <c r="A21" s="9" t="s">
        <v>1</v>
      </c>
      <c r="B21" s="4">
        <v>4387.95</v>
      </c>
      <c r="C21" s="122">
        <v>3356.04</v>
      </c>
      <c r="D21" s="12">
        <f>C21/B21-1</f>
        <v>-0.23516904249136839</v>
      </c>
      <c r="E21" s="4">
        <v>4394.01</v>
      </c>
      <c r="F21" s="122">
        <f>F22+F23+F24</f>
        <v>3361.23</v>
      </c>
      <c r="G21" s="12">
        <f>F21/E21-1</f>
        <v>-0.23504270586548515</v>
      </c>
      <c r="H21" s="4">
        <v>4279.04</v>
      </c>
      <c r="I21" s="122">
        <f>I22+I23+I24</f>
        <v>3203.07</v>
      </c>
      <c r="J21" s="12">
        <f>I21/H21-1</f>
        <v>-0.25145126009572238</v>
      </c>
      <c r="K21" s="4"/>
      <c r="L21" s="122"/>
      <c r="M21" s="12"/>
      <c r="N21" s="4">
        <f>N22+N23+N24</f>
        <v>1541.59</v>
      </c>
      <c r="O21" s="4" t="e">
        <f>ROUND(O22+O23+O24,2)</f>
        <v>#REF!</v>
      </c>
      <c r="P21" s="12" t="e">
        <f>O21/N21-1</f>
        <v>#REF!</v>
      </c>
    </row>
    <row r="22" spans="1:16" ht="25.9" customHeight="1">
      <c r="A22" s="9" t="s">
        <v>2</v>
      </c>
      <c r="B22" s="1">
        <v>3685.32</v>
      </c>
      <c r="C22" s="122">
        <v>2674.12</v>
      </c>
      <c r="D22" s="6"/>
      <c r="E22" s="1">
        <v>3685.32</v>
      </c>
      <c r="F22" s="122">
        <v>2674.12</v>
      </c>
      <c r="G22" s="108"/>
      <c r="H22" s="4">
        <v>4261.34</v>
      </c>
      <c r="I22" s="122">
        <v>3203.07</v>
      </c>
      <c r="J22" s="6"/>
      <c r="K22" s="110"/>
      <c r="L22" s="118"/>
      <c r="M22" s="6"/>
      <c r="N22" s="4">
        <v>1257.82</v>
      </c>
      <c r="O22" s="4" t="e">
        <f>#REF!</f>
        <v>#REF!</v>
      </c>
      <c r="P22" s="6"/>
    </row>
    <row r="23" spans="1:16" ht="25.9" customHeight="1">
      <c r="A23" s="10" t="s">
        <v>4</v>
      </c>
      <c r="B23" s="1">
        <v>646.32000000000005</v>
      </c>
      <c r="C23" s="122">
        <v>681.92</v>
      </c>
      <c r="D23" s="6"/>
      <c r="E23" s="1">
        <v>646.32000000000005</v>
      </c>
      <c r="F23" s="122">
        <v>681.92</v>
      </c>
      <c r="G23" s="6"/>
      <c r="H23" s="4">
        <v>0</v>
      </c>
      <c r="I23" s="122">
        <v>0</v>
      </c>
      <c r="J23" s="6"/>
      <c r="K23" s="110"/>
      <c r="L23" s="118"/>
      <c r="M23" s="6"/>
      <c r="N23" s="4">
        <v>257.58</v>
      </c>
      <c r="O23" s="4" t="e">
        <f>#REF!</f>
        <v>#REF!</v>
      </c>
      <c r="P23" s="6"/>
    </row>
    <row r="24" spans="1:16" ht="25.9" customHeight="1">
      <c r="A24" s="10" t="s">
        <v>3</v>
      </c>
      <c r="B24" s="1">
        <v>56.31</v>
      </c>
      <c r="C24" s="122">
        <v>0</v>
      </c>
      <c r="D24" s="6"/>
      <c r="E24" s="4">
        <v>62.37</v>
      </c>
      <c r="F24" s="122">
        <v>5.19</v>
      </c>
      <c r="G24" s="6"/>
      <c r="H24" s="4">
        <v>17.7</v>
      </c>
      <c r="I24" s="122">
        <v>0</v>
      </c>
      <c r="J24" s="6"/>
      <c r="K24" s="110"/>
      <c r="L24" s="118"/>
      <c r="M24" s="6"/>
      <c r="N24" s="4">
        <v>26.19</v>
      </c>
      <c r="O24" s="4" t="e">
        <f>#REF!</f>
        <v>#REF!</v>
      </c>
      <c r="P24" s="6"/>
    </row>
    <row r="25" spans="1:16" ht="28.5">
      <c r="A25" s="15" t="s">
        <v>16</v>
      </c>
      <c r="B25" s="109">
        <v>291.89</v>
      </c>
      <c r="C25" s="123">
        <f ca="1">'ГВП М'!E21</f>
        <v>519.98400000000004</v>
      </c>
      <c r="D25" s="12">
        <f>C25/B25-1</f>
        <v>0.78143821302545491</v>
      </c>
      <c r="E25" s="7"/>
      <c r="F25" s="119"/>
      <c r="G25" s="5"/>
      <c r="H25" s="111"/>
      <c r="I25" s="119"/>
      <c r="J25" s="5"/>
      <c r="K25" s="111"/>
      <c r="L25" s="119"/>
      <c r="M25" s="5"/>
      <c r="N25" s="111"/>
      <c r="O25" s="111"/>
      <c r="P25" s="5"/>
    </row>
    <row r="26" spans="1:16" ht="15.75">
      <c r="H26" s="112"/>
      <c r="I26" s="124"/>
    </row>
  </sheetData>
  <mergeCells count="10">
    <mergeCell ref="A19:P19"/>
    <mergeCell ref="A12:P12"/>
    <mergeCell ref="A5:P5"/>
    <mergeCell ref="A2:P2"/>
    <mergeCell ref="A3:A4"/>
    <mergeCell ref="B3:D3"/>
    <mergeCell ref="E3:G3"/>
    <mergeCell ref="H3:J3"/>
    <mergeCell ref="K3:M3"/>
    <mergeCell ref="N3:P3"/>
  </mergeCells>
  <phoneticPr fontId="33" type="noConversion"/>
  <pageMargins left="0.31496062992125984" right="0.19685039370078741" top="0.74803149606299213" bottom="0.35433070866141736" header="0" footer="0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K18" sqref="K17:K18"/>
    </sheetView>
  </sheetViews>
  <sheetFormatPr defaultColWidth="8.85546875" defaultRowHeight="15"/>
  <cols>
    <col min="1" max="1" width="8.85546875" style="18"/>
    <col min="2" max="2" width="33.7109375" style="18" customWidth="1"/>
    <col min="3" max="5" width="12.42578125" style="18" customWidth="1"/>
    <col min="6" max="6" width="10.42578125" style="18" hidden="1" customWidth="1"/>
    <col min="7" max="16384" width="8.85546875" style="18"/>
  </cols>
  <sheetData>
    <row r="1" spans="1:6">
      <c r="D1" s="32" t="s">
        <v>18</v>
      </c>
    </row>
    <row r="2" spans="1:6">
      <c r="A2" s="133" t="s">
        <v>86</v>
      </c>
      <c r="B2" s="133"/>
      <c r="C2" s="133"/>
      <c r="D2" s="133"/>
      <c r="E2" s="133"/>
    </row>
    <row r="3" spans="1:6">
      <c r="A3" s="19"/>
      <c r="B3" s="133" t="s">
        <v>82</v>
      </c>
      <c r="C3" s="133"/>
      <c r="D3" s="133"/>
    </row>
    <row r="4" spans="1:6">
      <c r="A4" s="19"/>
      <c r="B4" s="135" t="s">
        <v>43</v>
      </c>
      <c r="C4" s="135"/>
      <c r="D4" s="135"/>
    </row>
    <row r="5" spans="1:6">
      <c r="E5" s="32" t="s">
        <v>19</v>
      </c>
    </row>
    <row r="6" spans="1:6" ht="57" customHeight="1">
      <c r="A6" s="137" t="s">
        <v>20</v>
      </c>
      <c r="B6" s="137" t="s">
        <v>21</v>
      </c>
      <c r="C6" s="76" t="s">
        <v>12</v>
      </c>
      <c r="D6" s="76" t="s">
        <v>22</v>
      </c>
      <c r="E6" s="76" t="s">
        <v>23</v>
      </c>
    </row>
    <row r="7" spans="1:6" ht="24" customHeight="1">
      <c r="A7" s="137"/>
      <c r="B7" s="137"/>
      <c r="C7" s="8" t="s">
        <v>24</v>
      </c>
      <c r="D7" s="8" t="s">
        <v>24</v>
      </c>
      <c r="E7" s="8" t="s">
        <v>24</v>
      </c>
    </row>
    <row r="8" spans="1:6">
      <c r="A8" s="45">
        <v>1</v>
      </c>
      <c r="B8" s="46" t="s">
        <v>25</v>
      </c>
      <c r="C8" s="48">
        <v>0</v>
      </c>
      <c r="D8" s="48">
        <v>0</v>
      </c>
      <c r="E8" s="48">
        <v>0</v>
      </c>
      <c r="F8" s="68" t="e">
        <f>#REF!+#REF!+#REF!</f>
        <v>#REF!</v>
      </c>
    </row>
    <row r="9" spans="1:6">
      <c r="A9" s="50" t="s">
        <v>45</v>
      </c>
      <c r="B9" s="51" t="s">
        <v>26</v>
      </c>
      <c r="C9" s="48">
        <v>0</v>
      </c>
      <c r="D9" s="48">
        <v>0</v>
      </c>
      <c r="E9" s="48">
        <v>0</v>
      </c>
      <c r="F9" s="68" t="e">
        <f>#REF!+#REF!+#REF!</f>
        <v>#REF!</v>
      </c>
    </row>
    <row r="10" spans="1:6">
      <c r="A10" s="50" t="s">
        <v>46</v>
      </c>
      <c r="B10" s="51" t="s">
        <v>28</v>
      </c>
      <c r="C10" s="48">
        <v>0</v>
      </c>
      <c r="D10" s="48">
        <v>0</v>
      </c>
      <c r="E10" s="48">
        <v>0</v>
      </c>
      <c r="F10" s="68" t="e">
        <f>#REF!+#REF!+#REF!</f>
        <v>#REF!</v>
      </c>
    </row>
    <row r="11" spans="1:6" ht="25.5">
      <c r="A11" s="50" t="s">
        <v>47</v>
      </c>
      <c r="B11" s="51" t="s">
        <v>29</v>
      </c>
      <c r="C11" s="48">
        <v>0</v>
      </c>
      <c r="D11" s="48">
        <v>0</v>
      </c>
      <c r="E11" s="48">
        <v>0</v>
      </c>
      <c r="F11" s="68" t="e">
        <f>#REF!+#REF!+#REF!</f>
        <v>#REF!</v>
      </c>
    </row>
    <row r="12" spans="1:6" ht="25.5">
      <c r="A12" s="50" t="s">
        <v>48</v>
      </c>
      <c r="B12" s="51" t="s">
        <v>30</v>
      </c>
      <c r="C12" s="48">
        <v>0</v>
      </c>
      <c r="D12" s="48">
        <v>0</v>
      </c>
      <c r="E12" s="48">
        <v>0</v>
      </c>
      <c r="F12" s="68" t="e">
        <f>#REF!+#REF!+#REF!</f>
        <v>#REF!</v>
      </c>
    </row>
    <row r="13" spans="1:6" ht="25.5">
      <c r="A13" s="50" t="s">
        <v>50</v>
      </c>
      <c r="B13" s="46" t="s">
        <v>51</v>
      </c>
      <c r="C13" s="48">
        <v>0</v>
      </c>
      <c r="D13" s="48">
        <v>0</v>
      </c>
      <c r="E13" s="48">
        <v>0</v>
      </c>
      <c r="F13" s="68" t="e">
        <f>#REF!+#REF!+#REF!</f>
        <v>#REF!</v>
      </c>
    </row>
    <row r="14" spans="1:6">
      <c r="A14" s="50" t="s">
        <v>52</v>
      </c>
      <c r="B14" s="46" t="s">
        <v>31</v>
      </c>
      <c r="C14" s="48">
        <v>0</v>
      </c>
      <c r="D14" s="48">
        <v>0</v>
      </c>
      <c r="E14" s="48">
        <v>0</v>
      </c>
      <c r="F14" s="68" t="e">
        <f>#REF!+#REF!+#REF!</f>
        <v>#REF!</v>
      </c>
    </row>
    <row r="15" spans="1:6">
      <c r="A15" s="50" t="s">
        <v>53</v>
      </c>
      <c r="B15" s="51" t="s">
        <v>54</v>
      </c>
      <c r="C15" s="48">
        <v>0</v>
      </c>
      <c r="D15" s="48">
        <v>0</v>
      </c>
      <c r="E15" s="48">
        <v>0</v>
      </c>
      <c r="F15" s="68" t="e">
        <f>#REF!+#REF!+#REF!</f>
        <v>#REF!</v>
      </c>
    </row>
    <row r="16" spans="1:6">
      <c r="A16" s="50" t="s">
        <v>55</v>
      </c>
      <c r="B16" s="51" t="s">
        <v>32</v>
      </c>
      <c r="C16" s="48">
        <v>0</v>
      </c>
      <c r="D16" s="48">
        <v>0</v>
      </c>
      <c r="E16" s="48">
        <v>0</v>
      </c>
      <c r="F16" s="68" t="e">
        <f>#REF!+#REF!+#REF!</f>
        <v>#REF!</v>
      </c>
    </row>
    <row r="17" spans="1:6">
      <c r="A17" s="50" t="s">
        <v>56</v>
      </c>
      <c r="B17" s="51" t="s">
        <v>33</v>
      </c>
      <c r="C17" s="48">
        <v>0</v>
      </c>
      <c r="D17" s="48">
        <v>0</v>
      </c>
      <c r="E17" s="48">
        <v>0</v>
      </c>
      <c r="F17" s="68" t="e">
        <f>#REF!+#REF!+#REF!</f>
        <v>#REF!</v>
      </c>
    </row>
    <row r="18" spans="1:6">
      <c r="A18" s="50" t="s">
        <v>57</v>
      </c>
      <c r="B18" s="46" t="s">
        <v>58</v>
      </c>
      <c r="C18" s="48">
        <v>0</v>
      </c>
      <c r="D18" s="48">
        <v>0</v>
      </c>
      <c r="E18" s="48">
        <v>0</v>
      </c>
      <c r="F18" s="68" t="e">
        <f>#REF!+#REF!+#REF!</f>
        <v>#REF!</v>
      </c>
    </row>
    <row r="19" spans="1:6">
      <c r="A19" s="50" t="s">
        <v>59</v>
      </c>
      <c r="B19" s="51" t="s">
        <v>60</v>
      </c>
      <c r="C19" s="48">
        <v>0</v>
      </c>
      <c r="D19" s="48">
        <v>0</v>
      </c>
      <c r="E19" s="48">
        <v>0</v>
      </c>
      <c r="F19" s="68" t="e">
        <f>#REF!+#REF!+#REF!</f>
        <v>#REF!</v>
      </c>
    </row>
    <row r="20" spans="1:6">
      <c r="A20" s="50" t="s">
        <v>61</v>
      </c>
      <c r="B20" s="51" t="s">
        <v>54</v>
      </c>
      <c r="C20" s="48">
        <v>0</v>
      </c>
      <c r="D20" s="48">
        <v>0</v>
      </c>
      <c r="E20" s="48">
        <v>0</v>
      </c>
      <c r="F20" s="68" t="e">
        <f>#REF!+#REF!+#REF!</f>
        <v>#REF!</v>
      </c>
    </row>
    <row r="21" spans="1:6">
      <c r="A21" s="50" t="s">
        <v>62</v>
      </c>
      <c r="B21" s="51" t="s">
        <v>33</v>
      </c>
      <c r="C21" s="48">
        <v>0</v>
      </c>
      <c r="D21" s="48">
        <v>0</v>
      </c>
      <c r="E21" s="48">
        <v>0</v>
      </c>
      <c r="F21" s="68" t="e">
        <f>#REF!+#REF!+#REF!</f>
        <v>#REF!</v>
      </c>
    </row>
    <row r="22" spans="1:6">
      <c r="A22" s="54">
        <v>2</v>
      </c>
      <c r="B22" s="46" t="s">
        <v>63</v>
      </c>
      <c r="C22" s="48">
        <v>0</v>
      </c>
      <c r="D22" s="48">
        <v>0</v>
      </c>
      <c r="E22" s="48">
        <v>0</v>
      </c>
      <c r="F22" s="68" t="e">
        <f>#REF!+#REF!+#REF!</f>
        <v>#REF!</v>
      </c>
    </row>
    <row r="23" spans="1:6">
      <c r="A23" s="50" t="s">
        <v>64</v>
      </c>
      <c r="B23" s="51" t="s">
        <v>60</v>
      </c>
      <c r="C23" s="48">
        <v>0</v>
      </c>
      <c r="D23" s="48">
        <v>0</v>
      </c>
      <c r="E23" s="48">
        <v>0</v>
      </c>
      <c r="F23" s="68" t="e">
        <f>#REF!+#REF!+#REF!</f>
        <v>#REF!</v>
      </c>
    </row>
    <row r="24" spans="1:6">
      <c r="A24" s="50" t="s">
        <v>65</v>
      </c>
      <c r="B24" s="51" t="s">
        <v>54</v>
      </c>
      <c r="C24" s="48">
        <v>0</v>
      </c>
      <c r="D24" s="48">
        <v>0</v>
      </c>
      <c r="E24" s="48">
        <v>0</v>
      </c>
      <c r="F24" s="68" t="e">
        <f>#REF!+#REF!+#REF!</f>
        <v>#REF!</v>
      </c>
    </row>
    <row r="25" spans="1:6">
      <c r="A25" s="50" t="s">
        <v>66</v>
      </c>
      <c r="B25" s="51" t="s">
        <v>33</v>
      </c>
      <c r="C25" s="48">
        <v>0</v>
      </c>
      <c r="D25" s="48">
        <v>0</v>
      </c>
      <c r="E25" s="48">
        <v>0</v>
      </c>
      <c r="F25" s="68" t="e">
        <f>#REF!+#REF!+#REF!</f>
        <v>#REF!</v>
      </c>
    </row>
    <row r="26" spans="1:6">
      <c r="A26" s="45">
        <v>3</v>
      </c>
      <c r="B26" s="46" t="s">
        <v>34</v>
      </c>
      <c r="C26" s="48">
        <v>0</v>
      </c>
      <c r="D26" s="48">
        <v>0</v>
      </c>
      <c r="E26" s="48">
        <v>0</v>
      </c>
      <c r="F26" s="68" t="e">
        <f>#REF!+#REF!+#REF!</f>
        <v>#REF!</v>
      </c>
    </row>
    <row r="27" spans="1:6">
      <c r="A27" s="45">
        <v>4</v>
      </c>
      <c r="B27" s="46" t="s">
        <v>35</v>
      </c>
      <c r="C27" s="48">
        <v>0</v>
      </c>
      <c r="D27" s="48">
        <v>0</v>
      </c>
      <c r="E27" s="48">
        <v>0</v>
      </c>
      <c r="F27" s="68" t="e">
        <f>#REF!+#REF!+#REF!</f>
        <v>#REF!</v>
      </c>
    </row>
    <row r="28" spans="1:6">
      <c r="A28" s="45">
        <v>5</v>
      </c>
      <c r="B28" s="46" t="s">
        <v>36</v>
      </c>
      <c r="C28" s="48">
        <v>0</v>
      </c>
      <c r="D28" s="48">
        <v>0</v>
      </c>
      <c r="E28" s="48">
        <v>0</v>
      </c>
      <c r="F28" s="68" t="e">
        <f>#REF!+#REF!+#REF!</f>
        <v>#REF!</v>
      </c>
    </row>
    <row r="29" spans="1:6">
      <c r="A29" s="45">
        <v>6</v>
      </c>
      <c r="B29" s="46" t="s">
        <v>37</v>
      </c>
      <c r="C29" s="48">
        <v>0</v>
      </c>
      <c r="D29" s="48">
        <v>0</v>
      </c>
      <c r="E29" s="48">
        <v>0</v>
      </c>
      <c r="F29" s="68" t="e">
        <f>#REF!+#REF!+#REF!</f>
        <v>#REF!</v>
      </c>
    </row>
    <row r="30" spans="1:6">
      <c r="A30" s="45">
        <v>7</v>
      </c>
      <c r="B30" s="46" t="s">
        <v>38</v>
      </c>
      <c r="C30" s="48">
        <v>0</v>
      </c>
      <c r="D30" s="48">
        <v>0</v>
      </c>
      <c r="E30" s="48">
        <v>0</v>
      </c>
      <c r="F30" s="47">
        <f>SUM(F31:F33)</f>
        <v>28.300786108222439</v>
      </c>
    </row>
    <row r="31" spans="1:6">
      <c r="A31" s="23" t="s">
        <v>67</v>
      </c>
      <c r="B31" s="24" t="s">
        <v>39</v>
      </c>
      <c r="C31" s="48">
        <v>0</v>
      </c>
      <c r="D31" s="48">
        <v>0</v>
      </c>
      <c r="E31" s="48">
        <v>0</v>
      </c>
      <c r="F31" s="68">
        <f>'[1]додаток 4'!E34</f>
        <v>5.0941414994800391</v>
      </c>
    </row>
    <row r="32" spans="1:6">
      <c r="A32" s="23" t="s">
        <v>68</v>
      </c>
      <c r="B32" s="24" t="s">
        <v>129</v>
      </c>
      <c r="C32" s="48">
        <v>0</v>
      </c>
      <c r="D32" s="48">
        <v>0</v>
      </c>
      <c r="E32" s="48">
        <v>0</v>
      </c>
      <c r="F32" s="68"/>
    </row>
    <row r="33" spans="1:6" ht="30">
      <c r="A33" s="23" t="s">
        <v>128</v>
      </c>
      <c r="B33" s="24" t="s">
        <v>40</v>
      </c>
      <c r="C33" s="48">
        <v>0</v>
      </c>
      <c r="D33" s="48">
        <v>0</v>
      </c>
      <c r="E33" s="48">
        <v>0</v>
      </c>
      <c r="F33" s="68">
        <f>'[1]додаток 4'!E35</f>
        <v>23.206644608742401</v>
      </c>
    </row>
    <row r="34" spans="1:6" ht="25.5" hidden="1">
      <c r="A34" s="45">
        <v>8</v>
      </c>
      <c r="B34" s="46" t="s">
        <v>41</v>
      </c>
      <c r="C34" s="48">
        <v>0</v>
      </c>
      <c r="D34" s="48">
        <v>0</v>
      </c>
      <c r="E34" s="48">
        <v>0</v>
      </c>
      <c r="F34" s="68" t="e">
        <f>#REF!+#REF!+#REF!</f>
        <v>#REF!</v>
      </c>
    </row>
    <row r="35" spans="1:6" ht="25.5">
      <c r="A35" s="45">
        <v>8</v>
      </c>
      <c r="B35" s="46" t="s">
        <v>69</v>
      </c>
      <c r="C35" s="48">
        <v>0</v>
      </c>
      <c r="D35" s="48">
        <v>0</v>
      </c>
      <c r="E35" s="48">
        <v>0</v>
      </c>
    </row>
    <row r="36" spans="1:6" ht="25.5">
      <c r="A36" s="45">
        <v>9</v>
      </c>
      <c r="B36" s="46" t="s">
        <v>74</v>
      </c>
      <c r="C36" s="48">
        <v>39211.095000000001</v>
      </c>
      <c r="D36" s="48">
        <v>5804.3950000000004</v>
      </c>
      <c r="E36" s="48">
        <v>2464.761</v>
      </c>
      <c r="F36" s="68" t="e">
        <f>#REF!+#REF!+#REF!</f>
        <v>#REF!</v>
      </c>
    </row>
    <row r="37" spans="1:6">
      <c r="A37" s="45">
        <v>10</v>
      </c>
      <c r="B37" s="51" t="s">
        <v>75</v>
      </c>
      <c r="C37" s="29">
        <v>0</v>
      </c>
      <c r="D37" s="29">
        <v>0</v>
      </c>
      <c r="E37" s="29">
        <v>0</v>
      </c>
    </row>
    <row r="39" spans="1:6" ht="37.15" customHeight="1">
      <c r="B39" s="30"/>
      <c r="D39" s="57"/>
    </row>
    <row r="40" spans="1:6">
      <c r="C40" s="17"/>
    </row>
  </sheetData>
  <mergeCells count="5">
    <mergeCell ref="A2:E2"/>
    <mergeCell ref="B3:D3"/>
    <mergeCell ref="B4:D4"/>
    <mergeCell ref="A6:A7"/>
    <mergeCell ref="B6:B7"/>
  </mergeCells>
  <phoneticPr fontId="3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K38" sqref="K38"/>
    </sheetView>
  </sheetViews>
  <sheetFormatPr defaultColWidth="8.85546875" defaultRowHeight="15"/>
  <cols>
    <col min="1" max="1" width="8.85546875" style="18"/>
    <col min="2" max="2" width="33.7109375" style="18" customWidth="1"/>
    <col min="3" max="5" width="11.140625" style="18" customWidth="1"/>
    <col min="6" max="6" width="10.42578125" style="18" hidden="1" customWidth="1"/>
    <col min="7" max="16384" width="8.85546875" style="18"/>
  </cols>
  <sheetData>
    <row r="1" spans="1:6">
      <c r="D1" s="32" t="s">
        <v>18</v>
      </c>
    </row>
    <row r="2" spans="1:6">
      <c r="A2" s="133" t="s">
        <v>86</v>
      </c>
      <c r="B2" s="133"/>
      <c r="C2" s="133"/>
      <c r="D2" s="133"/>
      <c r="E2" s="133"/>
    </row>
    <row r="3" spans="1:6">
      <c r="A3" s="19"/>
      <c r="B3" s="133" t="s">
        <v>82</v>
      </c>
      <c r="C3" s="133"/>
      <c r="D3" s="133"/>
    </row>
    <row r="4" spans="1:6">
      <c r="A4" s="19"/>
      <c r="B4" s="135" t="s">
        <v>77</v>
      </c>
      <c r="C4" s="135"/>
      <c r="D4" s="135"/>
    </row>
    <row r="5" spans="1:6" ht="18.75">
      <c r="A5" s="67"/>
      <c r="B5" s="67"/>
      <c r="C5" s="67"/>
      <c r="D5" s="67"/>
      <c r="E5" s="32" t="s">
        <v>19</v>
      </c>
    </row>
    <row r="6" spans="1:6" ht="50.45" customHeight="1">
      <c r="A6" s="137" t="s">
        <v>20</v>
      </c>
      <c r="B6" s="137" t="s">
        <v>21</v>
      </c>
      <c r="C6" s="73" t="s">
        <v>12</v>
      </c>
      <c r="D6" s="73" t="s">
        <v>22</v>
      </c>
      <c r="E6" s="46" t="s">
        <v>23</v>
      </c>
    </row>
    <row r="7" spans="1:6" ht="24" customHeight="1">
      <c r="A7" s="137"/>
      <c r="B7" s="137"/>
      <c r="C7" s="8" t="s">
        <v>24</v>
      </c>
      <c r="D7" s="8" t="s">
        <v>24</v>
      </c>
      <c r="E7" s="8" t="s">
        <v>24</v>
      </c>
    </row>
    <row r="8" spans="1:6">
      <c r="A8" s="45">
        <v>1</v>
      </c>
      <c r="B8" s="46" t="s">
        <v>25</v>
      </c>
      <c r="C8" s="48">
        <v>0</v>
      </c>
      <c r="D8" s="48">
        <v>0</v>
      </c>
      <c r="E8" s="48">
        <v>0</v>
      </c>
      <c r="F8" s="69" t="e">
        <f>#REF!+#REF!+#REF!</f>
        <v>#REF!</v>
      </c>
    </row>
    <row r="9" spans="1:6">
      <c r="A9" s="50" t="s">
        <v>45</v>
      </c>
      <c r="B9" s="51" t="s">
        <v>26</v>
      </c>
      <c r="C9" s="48">
        <v>0</v>
      </c>
      <c r="D9" s="48">
        <v>0</v>
      </c>
      <c r="E9" s="48">
        <v>0</v>
      </c>
      <c r="F9" s="69" t="e">
        <f>#REF!+#REF!+#REF!</f>
        <v>#REF!</v>
      </c>
    </row>
    <row r="10" spans="1:6">
      <c r="A10" s="50" t="s">
        <v>46</v>
      </c>
      <c r="B10" s="51" t="s">
        <v>28</v>
      </c>
      <c r="C10" s="48">
        <v>0</v>
      </c>
      <c r="D10" s="48">
        <v>0</v>
      </c>
      <c r="E10" s="48">
        <v>0</v>
      </c>
      <c r="F10" s="69" t="e">
        <f>#REF!+#REF!+#REF!</f>
        <v>#REF!</v>
      </c>
    </row>
    <row r="11" spans="1:6" ht="25.5">
      <c r="A11" s="50" t="s">
        <v>47</v>
      </c>
      <c r="B11" s="51" t="s">
        <v>29</v>
      </c>
      <c r="C11" s="48">
        <v>0</v>
      </c>
      <c r="D11" s="48">
        <v>0</v>
      </c>
      <c r="E11" s="48">
        <v>0</v>
      </c>
      <c r="F11" s="69" t="e">
        <f>#REF!+#REF!+#REF!</f>
        <v>#REF!</v>
      </c>
    </row>
    <row r="12" spans="1:6" ht="25.5">
      <c r="A12" s="50" t="s">
        <v>48</v>
      </c>
      <c r="B12" s="51" t="s">
        <v>30</v>
      </c>
      <c r="C12" s="48">
        <v>0</v>
      </c>
      <c r="D12" s="48">
        <v>0</v>
      </c>
      <c r="E12" s="48">
        <v>0</v>
      </c>
      <c r="F12" s="69" t="e">
        <f>#REF!+#REF!+#REF!</f>
        <v>#REF!</v>
      </c>
    </row>
    <row r="13" spans="1:6" ht="25.5">
      <c r="A13" s="50" t="s">
        <v>50</v>
      </c>
      <c r="B13" s="46" t="s">
        <v>51</v>
      </c>
      <c r="C13" s="48">
        <v>0</v>
      </c>
      <c r="D13" s="48">
        <v>0</v>
      </c>
      <c r="E13" s="48">
        <v>0</v>
      </c>
      <c r="F13" s="69" t="e">
        <f>#REF!+#REF!+#REF!</f>
        <v>#REF!</v>
      </c>
    </row>
    <row r="14" spans="1:6">
      <c r="A14" s="50" t="s">
        <v>52</v>
      </c>
      <c r="B14" s="46" t="s">
        <v>31</v>
      </c>
      <c r="C14" s="48">
        <v>0</v>
      </c>
      <c r="D14" s="48">
        <v>0</v>
      </c>
      <c r="E14" s="48">
        <v>0</v>
      </c>
      <c r="F14" s="69" t="e">
        <f>#REF!+#REF!+#REF!</f>
        <v>#REF!</v>
      </c>
    </row>
    <row r="15" spans="1:6">
      <c r="A15" s="50" t="s">
        <v>53</v>
      </c>
      <c r="B15" s="51" t="s">
        <v>54</v>
      </c>
      <c r="C15" s="48">
        <v>0</v>
      </c>
      <c r="D15" s="48">
        <v>0</v>
      </c>
      <c r="E15" s="48">
        <v>0</v>
      </c>
      <c r="F15" s="69" t="e">
        <f>#REF!+#REF!+#REF!</f>
        <v>#REF!</v>
      </c>
    </row>
    <row r="16" spans="1:6">
      <c r="A16" s="50" t="s">
        <v>55</v>
      </c>
      <c r="B16" s="51" t="s">
        <v>32</v>
      </c>
      <c r="C16" s="48">
        <v>0</v>
      </c>
      <c r="D16" s="48">
        <v>0</v>
      </c>
      <c r="E16" s="48">
        <v>0</v>
      </c>
      <c r="F16" s="69" t="e">
        <f>#REF!+#REF!+#REF!</f>
        <v>#REF!</v>
      </c>
    </row>
    <row r="17" spans="1:6">
      <c r="A17" s="50" t="s">
        <v>56</v>
      </c>
      <c r="B17" s="51" t="s">
        <v>33</v>
      </c>
      <c r="C17" s="48">
        <v>0</v>
      </c>
      <c r="D17" s="48">
        <v>0</v>
      </c>
      <c r="E17" s="48">
        <v>0</v>
      </c>
      <c r="F17" s="69" t="e">
        <f>#REF!+#REF!+#REF!</f>
        <v>#REF!</v>
      </c>
    </row>
    <row r="18" spans="1:6">
      <c r="A18" s="50" t="s">
        <v>57</v>
      </c>
      <c r="B18" s="46" t="s">
        <v>58</v>
      </c>
      <c r="C18" s="48">
        <v>0</v>
      </c>
      <c r="D18" s="48">
        <v>0</v>
      </c>
      <c r="E18" s="48">
        <v>0</v>
      </c>
      <c r="F18" s="69" t="e">
        <f>#REF!+#REF!+#REF!</f>
        <v>#REF!</v>
      </c>
    </row>
    <row r="19" spans="1:6">
      <c r="A19" s="50" t="s">
        <v>59</v>
      </c>
      <c r="B19" s="51" t="s">
        <v>60</v>
      </c>
      <c r="C19" s="48">
        <v>0</v>
      </c>
      <c r="D19" s="48">
        <v>0</v>
      </c>
      <c r="E19" s="48">
        <v>0</v>
      </c>
      <c r="F19" s="69" t="e">
        <f>#REF!+#REF!+#REF!</f>
        <v>#REF!</v>
      </c>
    </row>
    <row r="20" spans="1:6">
      <c r="A20" s="50" t="s">
        <v>61</v>
      </c>
      <c r="B20" s="51" t="s">
        <v>54</v>
      </c>
      <c r="C20" s="48">
        <v>0</v>
      </c>
      <c r="D20" s="48">
        <v>0</v>
      </c>
      <c r="E20" s="48">
        <v>0</v>
      </c>
      <c r="F20" s="69" t="e">
        <f>#REF!+#REF!+#REF!</f>
        <v>#REF!</v>
      </c>
    </row>
    <row r="21" spans="1:6">
      <c r="A21" s="50" t="s">
        <v>62</v>
      </c>
      <c r="B21" s="51" t="s">
        <v>33</v>
      </c>
      <c r="C21" s="48">
        <v>0</v>
      </c>
      <c r="D21" s="48">
        <v>0</v>
      </c>
      <c r="E21" s="48">
        <v>0</v>
      </c>
      <c r="F21" s="69" t="e">
        <f>#REF!+#REF!+#REF!</f>
        <v>#REF!</v>
      </c>
    </row>
    <row r="22" spans="1:6">
      <c r="A22" s="54">
        <v>2</v>
      </c>
      <c r="B22" s="46" t="s">
        <v>63</v>
      </c>
      <c r="C22" s="48">
        <v>0</v>
      </c>
      <c r="D22" s="48">
        <v>0</v>
      </c>
      <c r="E22" s="48">
        <v>0</v>
      </c>
      <c r="F22" s="69" t="e">
        <f>#REF!+#REF!+#REF!</f>
        <v>#REF!</v>
      </c>
    </row>
    <row r="23" spans="1:6">
      <c r="A23" s="50" t="s">
        <v>64</v>
      </c>
      <c r="B23" s="51" t="s">
        <v>60</v>
      </c>
      <c r="C23" s="48">
        <v>0</v>
      </c>
      <c r="D23" s="48">
        <v>0</v>
      </c>
      <c r="E23" s="48">
        <v>0</v>
      </c>
      <c r="F23" s="69" t="e">
        <f>#REF!+#REF!+#REF!</f>
        <v>#REF!</v>
      </c>
    </row>
    <row r="24" spans="1:6">
      <c r="A24" s="50" t="s">
        <v>65</v>
      </c>
      <c r="B24" s="51" t="s">
        <v>54</v>
      </c>
      <c r="C24" s="48">
        <v>0</v>
      </c>
      <c r="D24" s="48">
        <v>0</v>
      </c>
      <c r="E24" s="48">
        <v>0</v>
      </c>
      <c r="F24" s="69" t="e">
        <f>#REF!+#REF!+#REF!</f>
        <v>#REF!</v>
      </c>
    </row>
    <row r="25" spans="1:6">
      <c r="A25" s="50" t="s">
        <v>66</v>
      </c>
      <c r="B25" s="51" t="s">
        <v>33</v>
      </c>
      <c r="C25" s="48">
        <v>0</v>
      </c>
      <c r="D25" s="48">
        <v>0</v>
      </c>
      <c r="E25" s="48">
        <v>0</v>
      </c>
      <c r="F25" s="69" t="e">
        <f>#REF!+#REF!+#REF!</f>
        <v>#REF!</v>
      </c>
    </row>
    <row r="26" spans="1:6">
      <c r="A26" s="45">
        <v>3</v>
      </c>
      <c r="B26" s="46" t="s">
        <v>34</v>
      </c>
      <c r="C26" s="48">
        <v>0</v>
      </c>
      <c r="D26" s="48">
        <v>0</v>
      </c>
      <c r="E26" s="48">
        <v>0</v>
      </c>
      <c r="F26" s="69" t="e">
        <f>#REF!+#REF!+#REF!</f>
        <v>#REF!</v>
      </c>
    </row>
    <row r="27" spans="1:6">
      <c r="A27" s="45">
        <v>4</v>
      </c>
      <c r="B27" s="46" t="s">
        <v>35</v>
      </c>
      <c r="C27" s="48">
        <v>0</v>
      </c>
      <c r="D27" s="48">
        <v>0</v>
      </c>
      <c r="E27" s="48">
        <v>0</v>
      </c>
      <c r="F27" s="69" t="e">
        <f>#REF!+#REF!+#REF!</f>
        <v>#REF!</v>
      </c>
    </row>
    <row r="28" spans="1:6">
      <c r="A28" s="45">
        <v>5</v>
      </c>
      <c r="B28" s="46" t="s">
        <v>36</v>
      </c>
      <c r="C28" s="48">
        <v>0</v>
      </c>
      <c r="D28" s="48">
        <v>0</v>
      </c>
      <c r="E28" s="48">
        <v>0</v>
      </c>
      <c r="F28" s="68" t="e">
        <f>#REF!+#REF!+#REF!</f>
        <v>#REF!</v>
      </c>
    </row>
    <row r="29" spans="1:6">
      <c r="A29" s="45">
        <v>6</v>
      </c>
      <c r="B29" s="46" t="s">
        <v>37</v>
      </c>
      <c r="C29" s="48">
        <v>0</v>
      </c>
      <c r="D29" s="48">
        <v>0</v>
      </c>
      <c r="E29" s="48">
        <v>0</v>
      </c>
      <c r="F29" s="69" t="e">
        <f>#REF!+#REF!+#REF!</f>
        <v>#REF!</v>
      </c>
    </row>
    <row r="30" spans="1:6">
      <c r="A30" s="45">
        <v>7</v>
      </c>
      <c r="B30" s="46" t="s">
        <v>38</v>
      </c>
      <c r="C30" s="48">
        <v>0</v>
      </c>
      <c r="D30" s="48">
        <v>0</v>
      </c>
      <c r="E30" s="48">
        <v>0</v>
      </c>
      <c r="F30" s="48">
        <f>SUM(F31:F33)</f>
        <v>0.17806482292981377</v>
      </c>
    </row>
    <row r="31" spans="1:6">
      <c r="A31" s="23" t="s">
        <v>67</v>
      </c>
      <c r="B31" s="24" t="s">
        <v>39</v>
      </c>
      <c r="C31" s="48">
        <v>0</v>
      </c>
      <c r="D31" s="48">
        <v>0</v>
      </c>
      <c r="E31" s="48">
        <v>0</v>
      </c>
      <c r="F31" s="69">
        <f>'[1]дод 4.1 К'!E34</f>
        <v>3.2051668127366477E-2</v>
      </c>
    </row>
    <row r="32" spans="1:6">
      <c r="A32" s="23" t="s">
        <v>68</v>
      </c>
      <c r="B32" s="24" t="s">
        <v>129</v>
      </c>
      <c r="C32" s="48">
        <v>0</v>
      </c>
      <c r="D32" s="48">
        <v>0</v>
      </c>
      <c r="E32" s="48">
        <v>0</v>
      </c>
      <c r="F32" s="69"/>
    </row>
    <row r="33" spans="1:6" ht="30">
      <c r="A33" s="23" t="s">
        <v>128</v>
      </c>
      <c r="B33" s="24" t="s">
        <v>40</v>
      </c>
      <c r="C33" s="48">
        <v>0</v>
      </c>
      <c r="D33" s="48">
        <v>0</v>
      </c>
      <c r="E33" s="48">
        <v>0</v>
      </c>
      <c r="F33" s="69">
        <f>'[1]дод 4.1 К'!E35</f>
        <v>0.14601315480244728</v>
      </c>
    </row>
    <row r="34" spans="1:6" ht="25.5" hidden="1">
      <c r="A34" s="45">
        <v>8</v>
      </c>
      <c r="B34" s="46" t="s">
        <v>41</v>
      </c>
      <c r="C34" s="48">
        <v>0</v>
      </c>
      <c r="D34" s="48">
        <v>0</v>
      </c>
      <c r="E34" s="48">
        <v>0</v>
      </c>
      <c r="F34" s="68" t="e">
        <f>#REF!+#REF!+#REF!</f>
        <v>#REF!</v>
      </c>
    </row>
    <row r="35" spans="1:6" ht="25.5">
      <c r="A35" s="45">
        <v>8</v>
      </c>
      <c r="B35" s="46" t="s">
        <v>69</v>
      </c>
      <c r="C35" s="48">
        <v>0</v>
      </c>
      <c r="D35" s="48">
        <v>0</v>
      </c>
      <c r="E35" s="48">
        <v>0</v>
      </c>
    </row>
    <row r="36" spans="1:6" ht="25.5">
      <c r="A36" s="45">
        <v>9</v>
      </c>
      <c r="B36" s="46" t="s">
        <v>74</v>
      </c>
      <c r="C36" s="53">
        <v>172.49</v>
      </c>
      <c r="D36" s="53">
        <v>242.17</v>
      </c>
      <c r="E36" s="53">
        <v>16.41</v>
      </c>
    </row>
    <row r="37" spans="1:6">
      <c r="A37" s="45">
        <v>10</v>
      </c>
      <c r="B37" s="51" t="s">
        <v>75</v>
      </c>
      <c r="C37" s="29">
        <v>0</v>
      </c>
      <c r="D37" s="29">
        <v>0</v>
      </c>
      <c r="E37" s="29">
        <v>0</v>
      </c>
    </row>
    <row r="39" spans="1:6" ht="31.15" customHeight="1">
      <c r="B39" s="30"/>
      <c r="D39" s="57"/>
    </row>
    <row r="40" spans="1:6">
      <c r="C40" s="17"/>
    </row>
  </sheetData>
  <mergeCells count="5">
    <mergeCell ref="A2:E2"/>
    <mergeCell ref="B3:D3"/>
    <mergeCell ref="B4:D4"/>
    <mergeCell ref="A6:A7"/>
    <mergeCell ref="B6:B7"/>
  </mergeCells>
  <phoneticPr fontId="33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0"/>
  <sheetViews>
    <sheetView workbookViewId="0">
      <selection activeCell="E37" sqref="E37"/>
    </sheetView>
  </sheetViews>
  <sheetFormatPr defaultColWidth="8.85546875" defaultRowHeight="15"/>
  <cols>
    <col min="1" max="1" width="5.7109375" style="18" customWidth="1"/>
    <col min="2" max="2" width="38.42578125" style="18" customWidth="1"/>
    <col min="3" max="3" width="19.28515625" style="18" customWidth="1"/>
    <col min="4" max="5" width="9.85546875" style="18" customWidth="1"/>
    <col min="6" max="16384" width="8.85546875" style="18"/>
  </cols>
  <sheetData>
    <row r="1" spans="1:5">
      <c r="C1" s="32" t="s">
        <v>18</v>
      </c>
    </row>
    <row r="2" spans="1:5" ht="15.75">
      <c r="A2" s="133" t="s">
        <v>87</v>
      </c>
      <c r="B2" s="133"/>
      <c r="C2" s="133"/>
      <c r="D2" s="35"/>
      <c r="E2" s="35"/>
    </row>
    <row r="3" spans="1:5" ht="15.75">
      <c r="A3" s="133" t="s">
        <v>83</v>
      </c>
      <c r="B3" s="133"/>
      <c r="C3" s="133"/>
      <c r="D3" s="35"/>
      <c r="E3" s="35"/>
    </row>
    <row r="4" spans="1:5" ht="15.75">
      <c r="A4" s="135" t="s">
        <v>124</v>
      </c>
      <c r="B4" s="135"/>
      <c r="C4" s="135"/>
      <c r="D4" s="35"/>
      <c r="E4" s="35"/>
    </row>
    <row r="5" spans="1:5" ht="14.45" customHeight="1">
      <c r="C5" s="32" t="s">
        <v>19</v>
      </c>
      <c r="D5" s="33"/>
      <c r="E5" s="33"/>
    </row>
    <row r="6" spans="1:5" ht="30" customHeight="1">
      <c r="A6" s="137" t="s">
        <v>20</v>
      </c>
      <c r="B6" s="137" t="s">
        <v>21</v>
      </c>
      <c r="C6" s="76" t="s">
        <v>12</v>
      </c>
      <c r="D6" s="136"/>
      <c r="E6" s="136"/>
    </row>
    <row r="7" spans="1:5" ht="24" customHeight="1">
      <c r="A7" s="137"/>
      <c r="B7" s="137"/>
      <c r="C7" s="8" t="s">
        <v>24</v>
      </c>
      <c r="D7" s="58"/>
      <c r="E7" s="58"/>
    </row>
    <row r="8" spans="1:5">
      <c r="A8" s="45">
        <v>1</v>
      </c>
      <c r="B8" s="46" t="s">
        <v>25</v>
      </c>
      <c r="C8" s="48">
        <v>0</v>
      </c>
      <c r="D8" s="62"/>
      <c r="E8" s="59"/>
    </row>
    <row r="9" spans="1:5">
      <c r="A9" s="50" t="s">
        <v>45</v>
      </c>
      <c r="B9" s="51" t="s">
        <v>26</v>
      </c>
      <c r="C9" s="48">
        <v>0</v>
      </c>
      <c r="D9" s="62"/>
      <c r="E9" s="59"/>
    </row>
    <row r="10" spans="1:5">
      <c r="A10" s="50" t="s">
        <v>46</v>
      </c>
      <c r="B10" s="51" t="s">
        <v>28</v>
      </c>
      <c r="C10" s="48">
        <v>0</v>
      </c>
      <c r="D10" s="60"/>
      <c r="E10" s="61"/>
    </row>
    <row r="11" spans="1:5" ht="25.5">
      <c r="A11" s="50" t="s">
        <v>47</v>
      </c>
      <c r="B11" s="51" t="s">
        <v>29</v>
      </c>
      <c r="C11" s="48">
        <v>0</v>
      </c>
      <c r="D11" s="60"/>
      <c r="E11" s="61"/>
    </row>
    <row r="12" spans="1:5" ht="25.5">
      <c r="A12" s="50" t="s">
        <v>48</v>
      </c>
      <c r="B12" s="51" t="s">
        <v>30</v>
      </c>
      <c r="C12" s="48">
        <v>0</v>
      </c>
      <c r="D12" s="60"/>
      <c r="E12" s="61"/>
    </row>
    <row r="13" spans="1:5" ht="25.5">
      <c r="A13" s="50" t="s">
        <v>50</v>
      </c>
      <c r="B13" s="46" t="s">
        <v>51</v>
      </c>
      <c r="C13" s="48">
        <v>0</v>
      </c>
      <c r="D13" s="60"/>
      <c r="E13" s="59"/>
    </row>
    <row r="14" spans="1:5">
      <c r="A14" s="50" t="s">
        <v>52</v>
      </c>
      <c r="B14" s="46" t="s">
        <v>31</v>
      </c>
      <c r="C14" s="48">
        <v>0</v>
      </c>
      <c r="D14" s="62"/>
      <c r="E14" s="59"/>
    </row>
    <row r="15" spans="1:5">
      <c r="A15" s="50" t="s">
        <v>53</v>
      </c>
      <c r="B15" s="51" t="s">
        <v>54</v>
      </c>
      <c r="C15" s="48">
        <v>0</v>
      </c>
      <c r="D15" s="60"/>
      <c r="E15" s="59"/>
    </row>
    <row r="16" spans="1:5">
      <c r="A16" s="50" t="s">
        <v>55</v>
      </c>
      <c r="B16" s="51" t="s">
        <v>32</v>
      </c>
      <c r="C16" s="48">
        <v>0</v>
      </c>
      <c r="D16" s="60"/>
      <c r="E16" s="59"/>
    </row>
    <row r="17" spans="1:5">
      <c r="A17" s="50" t="s">
        <v>56</v>
      </c>
      <c r="B17" s="51" t="s">
        <v>33</v>
      </c>
      <c r="C17" s="48">
        <v>0</v>
      </c>
      <c r="D17" s="60"/>
      <c r="E17" s="59"/>
    </row>
    <row r="18" spans="1:5">
      <c r="A18" s="50" t="s">
        <v>57</v>
      </c>
      <c r="B18" s="46" t="s">
        <v>58</v>
      </c>
      <c r="C18" s="48">
        <v>0</v>
      </c>
      <c r="D18" s="62"/>
      <c r="E18" s="59"/>
    </row>
    <row r="19" spans="1:5">
      <c r="A19" s="50" t="s">
        <v>59</v>
      </c>
      <c r="B19" s="51" t="s">
        <v>60</v>
      </c>
      <c r="C19" s="48">
        <v>0</v>
      </c>
      <c r="D19" s="60"/>
      <c r="E19" s="59"/>
    </row>
    <row r="20" spans="1:5">
      <c r="A20" s="50" t="s">
        <v>61</v>
      </c>
      <c r="B20" s="51" t="s">
        <v>54</v>
      </c>
      <c r="C20" s="48">
        <v>0</v>
      </c>
      <c r="D20" s="60"/>
      <c r="E20" s="59"/>
    </row>
    <row r="21" spans="1:5">
      <c r="A21" s="50" t="s">
        <v>62</v>
      </c>
      <c r="B21" s="51" t="s">
        <v>33</v>
      </c>
      <c r="C21" s="48">
        <v>0</v>
      </c>
      <c r="D21" s="60"/>
      <c r="E21" s="59"/>
    </row>
    <row r="22" spans="1:5">
      <c r="A22" s="54">
        <v>2</v>
      </c>
      <c r="B22" s="46" t="s">
        <v>63</v>
      </c>
      <c r="C22" s="48">
        <v>0</v>
      </c>
      <c r="D22" s="62"/>
      <c r="E22" s="59"/>
    </row>
    <row r="23" spans="1:5">
      <c r="A23" s="50" t="s">
        <v>64</v>
      </c>
      <c r="B23" s="51" t="s">
        <v>60</v>
      </c>
      <c r="C23" s="48">
        <v>0</v>
      </c>
      <c r="D23" s="60"/>
      <c r="E23" s="59"/>
    </row>
    <row r="24" spans="1:5">
      <c r="A24" s="50" t="s">
        <v>65</v>
      </c>
      <c r="B24" s="51" t="s">
        <v>54</v>
      </c>
      <c r="C24" s="48">
        <v>0</v>
      </c>
      <c r="D24" s="60"/>
      <c r="E24" s="59"/>
    </row>
    <row r="25" spans="1:5">
      <c r="A25" s="50" t="s">
        <v>66</v>
      </c>
      <c r="B25" s="51" t="s">
        <v>33</v>
      </c>
      <c r="C25" s="48">
        <v>0</v>
      </c>
      <c r="D25" s="60"/>
      <c r="E25" s="59"/>
    </row>
    <row r="26" spans="1:5">
      <c r="A26" s="45">
        <v>3</v>
      </c>
      <c r="B26" s="46" t="s">
        <v>34</v>
      </c>
      <c r="C26" s="48">
        <v>0</v>
      </c>
      <c r="D26" s="60"/>
      <c r="E26" s="59"/>
    </row>
    <row r="27" spans="1:5">
      <c r="A27" s="45">
        <v>4</v>
      </c>
      <c r="B27" s="46" t="s">
        <v>35</v>
      </c>
      <c r="C27" s="48">
        <v>0</v>
      </c>
      <c r="D27" s="60"/>
      <c r="E27" s="59"/>
    </row>
    <row r="28" spans="1:5">
      <c r="A28" s="45">
        <v>5</v>
      </c>
      <c r="B28" s="46" t="s">
        <v>36</v>
      </c>
      <c r="C28" s="48">
        <v>0</v>
      </c>
      <c r="D28" s="62"/>
      <c r="E28" s="59"/>
    </row>
    <row r="29" spans="1:5">
      <c r="A29" s="45">
        <v>6</v>
      </c>
      <c r="B29" s="46" t="s">
        <v>37</v>
      </c>
      <c r="C29" s="48">
        <v>0</v>
      </c>
      <c r="D29" s="60"/>
      <c r="E29" s="63"/>
    </row>
    <row r="30" spans="1:5">
      <c r="A30" s="45">
        <v>7</v>
      </c>
      <c r="B30" s="46" t="s">
        <v>38</v>
      </c>
      <c r="C30" s="48">
        <v>0</v>
      </c>
      <c r="D30" s="62"/>
      <c r="E30" s="59"/>
    </row>
    <row r="31" spans="1:5">
      <c r="A31" s="23" t="s">
        <v>67</v>
      </c>
      <c r="B31" s="24" t="s">
        <v>39</v>
      </c>
      <c r="C31" s="48">
        <v>0</v>
      </c>
      <c r="D31" s="60"/>
      <c r="E31" s="64"/>
    </row>
    <row r="32" spans="1:5">
      <c r="A32" s="23" t="s">
        <v>68</v>
      </c>
      <c r="B32" s="24" t="s">
        <v>129</v>
      </c>
      <c r="C32" s="48">
        <v>0</v>
      </c>
      <c r="D32" s="60"/>
      <c r="E32" s="64"/>
    </row>
    <row r="33" spans="1:5" ht="28.9" customHeight="1">
      <c r="A33" s="23" t="s">
        <v>128</v>
      </c>
      <c r="B33" s="24" t="s">
        <v>40</v>
      </c>
      <c r="C33" s="48">
        <v>0</v>
      </c>
      <c r="D33" s="60"/>
      <c r="E33" s="64"/>
    </row>
    <row r="34" spans="1:5" ht="25.5" hidden="1">
      <c r="A34" s="45">
        <v>8</v>
      </c>
      <c r="B34" s="46" t="s">
        <v>41</v>
      </c>
      <c r="C34" s="48">
        <v>0</v>
      </c>
      <c r="D34" s="62"/>
      <c r="E34" s="59"/>
    </row>
    <row r="35" spans="1:5">
      <c r="A35" s="45">
        <v>8</v>
      </c>
      <c r="B35" s="46" t="s">
        <v>69</v>
      </c>
      <c r="C35" s="48">
        <v>0</v>
      </c>
      <c r="D35" s="65"/>
      <c r="E35" s="59"/>
    </row>
    <row r="36" spans="1:5" ht="25.5">
      <c r="A36" s="45">
        <v>9</v>
      </c>
      <c r="B36" s="46" t="s">
        <v>74</v>
      </c>
      <c r="C36" s="48">
        <v>430.24700000000001</v>
      </c>
      <c r="D36" s="59"/>
      <c r="E36" s="66"/>
    </row>
    <row r="37" spans="1:5">
      <c r="A37" s="45">
        <v>10</v>
      </c>
      <c r="B37" s="51" t="s">
        <v>75</v>
      </c>
      <c r="C37" s="29">
        <v>0</v>
      </c>
      <c r="D37" s="66"/>
      <c r="E37" s="66"/>
    </row>
    <row r="39" spans="1:5" ht="13.15" customHeight="1">
      <c r="B39" s="30"/>
      <c r="C39" s="71"/>
      <c r="D39" s="70"/>
    </row>
    <row r="40" spans="1:5">
      <c r="C40" s="31"/>
      <c r="D40" s="34"/>
    </row>
  </sheetData>
  <mergeCells count="6">
    <mergeCell ref="D6:E6"/>
    <mergeCell ref="A2:C2"/>
    <mergeCell ref="A3:C3"/>
    <mergeCell ref="A4:C4"/>
    <mergeCell ref="A6:A7"/>
    <mergeCell ref="B6:B7"/>
  </mergeCells>
  <phoneticPr fontId="33" type="noConversion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D1" sqref="D1"/>
    </sheetView>
  </sheetViews>
  <sheetFormatPr defaultColWidth="8.85546875" defaultRowHeight="15"/>
  <cols>
    <col min="1" max="1" width="8.85546875" style="18"/>
    <col min="2" max="2" width="33.7109375" style="18" customWidth="1"/>
    <col min="3" max="5" width="12.42578125" style="18" customWidth="1"/>
    <col min="6" max="6" width="10.42578125" style="18" hidden="1" customWidth="1"/>
    <col min="7" max="16384" width="8.85546875" style="18"/>
  </cols>
  <sheetData>
    <row r="1" spans="1:6">
      <c r="D1" s="32" t="s">
        <v>18</v>
      </c>
    </row>
    <row r="2" spans="1:6">
      <c r="A2" s="133" t="s">
        <v>86</v>
      </c>
      <c r="B2" s="133"/>
      <c r="C2" s="133"/>
      <c r="D2" s="133"/>
      <c r="E2" s="133"/>
    </row>
    <row r="3" spans="1:6">
      <c r="A3" s="19"/>
      <c r="B3" s="133" t="s">
        <v>126</v>
      </c>
      <c r="C3" s="133"/>
      <c r="D3" s="133"/>
    </row>
    <row r="4" spans="1:6" ht="14.45" customHeight="1">
      <c r="A4" s="135" t="s">
        <v>125</v>
      </c>
      <c r="B4" s="135"/>
      <c r="C4" s="135"/>
      <c r="D4" s="135"/>
      <c r="E4" s="135"/>
    </row>
    <row r="5" spans="1:6">
      <c r="E5" s="32" t="s">
        <v>19</v>
      </c>
    </row>
    <row r="6" spans="1:6" ht="57" customHeight="1">
      <c r="A6" s="137" t="s">
        <v>20</v>
      </c>
      <c r="B6" s="137" t="s">
        <v>21</v>
      </c>
      <c r="C6" s="76" t="s">
        <v>12</v>
      </c>
      <c r="D6" s="76" t="s">
        <v>22</v>
      </c>
      <c r="E6" s="76" t="s">
        <v>23</v>
      </c>
    </row>
    <row r="7" spans="1:6" ht="24" customHeight="1">
      <c r="A7" s="137"/>
      <c r="B7" s="137"/>
      <c r="C7" s="8" t="s">
        <v>24</v>
      </c>
      <c r="D7" s="8" t="s">
        <v>24</v>
      </c>
      <c r="E7" s="8" t="s">
        <v>24</v>
      </c>
    </row>
    <row r="8" spans="1:6">
      <c r="A8" s="45">
        <v>1</v>
      </c>
      <c r="B8" s="46" t="s">
        <v>25</v>
      </c>
      <c r="C8" s="48">
        <f>C9+C13+C14+C18</f>
        <v>4.99</v>
      </c>
      <c r="D8" s="48">
        <f>D9+D13+D14+D18</f>
        <v>4.99</v>
      </c>
      <c r="E8" s="48">
        <f>E9+E13+E14+E18</f>
        <v>4.99</v>
      </c>
      <c r="F8" s="68" t="e">
        <f>#REF!+#REF!+#REF!</f>
        <v>#REF!</v>
      </c>
    </row>
    <row r="9" spans="1:6">
      <c r="A9" s="50" t="s">
        <v>45</v>
      </c>
      <c r="B9" s="51" t="s">
        <v>26</v>
      </c>
      <c r="C9" s="48">
        <f>C10+C11+C12</f>
        <v>0</v>
      </c>
      <c r="D9" s="48">
        <f>D10+D11+D12</f>
        <v>0</v>
      </c>
      <c r="E9" s="48">
        <f>E10+E11+E12</f>
        <v>0</v>
      </c>
      <c r="F9" s="68" t="e">
        <f>#REF!+#REF!+#REF!</f>
        <v>#REF!</v>
      </c>
    </row>
    <row r="10" spans="1:6">
      <c r="A10" s="50" t="s">
        <v>46</v>
      </c>
      <c r="B10" s="51" t="s">
        <v>28</v>
      </c>
      <c r="C10" s="53">
        <v>0</v>
      </c>
      <c r="D10" s="53">
        <v>0</v>
      </c>
      <c r="E10" s="53">
        <v>0</v>
      </c>
      <c r="F10" s="68" t="e">
        <f>#REF!+#REF!+#REF!</f>
        <v>#REF!</v>
      </c>
    </row>
    <row r="11" spans="1:6" ht="25.5">
      <c r="A11" s="50" t="s">
        <v>47</v>
      </c>
      <c r="B11" s="51" t="s">
        <v>29</v>
      </c>
      <c r="C11" s="53">
        <v>0</v>
      </c>
      <c r="D11" s="53">
        <v>0</v>
      </c>
      <c r="E11" s="53">
        <v>0</v>
      </c>
      <c r="F11" s="68" t="e">
        <f>#REF!+#REF!+#REF!</f>
        <v>#REF!</v>
      </c>
    </row>
    <row r="12" spans="1:6" ht="25.5">
      <c r="A12" s="50" t="s">
        <v>48</v>
      </c>
      <c r="B12" s="51" t="s">
        <v>30</v>
      </c>
      <c r="C12" s="53">
        <v>0</v>
      </c>
      <c r="D12" s="53">
        <v>0</v>
      </c>
      <c r="E12" s="53">
        <v>0</v>
      </c>
      <c r="F12" s="68" t="e">
        <f>#REF!+#REF!+#REF!</f>
        <v>#REF!</v>
      </c>
    </row>
    <row r="13" spans="1:6" ht="25.5">
      <c r="A13" s="50" t="s">
        <v>50</v>
      </c>
      <c r="B13" s="46" t="s">
        <v>51</v>
      </c>
      <c r="C13" s="48">
        <v>0</v>
      </c>
      <c r="D13" s="48">
        <v>0</v>
      </c>
      <c r="E13" s="48">
        <v>0</v>
      </c>
      <c r="F13" s="68" t="e">
        <f>#REF!+#REF!+#REF!</f>
        <v>#REF!</v>
      </c>
    </row>
    <row r="14" spans="1:6">
      <c r="A14" s="50" t="s">
        <v>52</v>
      </c>
      <c r="B14" s="46" t="s">
        <v>31</v>
      </c>
      <c r="C14" s="48">
        <f>SUM(C15:C17)</f>
        <v>4.99</v>
      </c>
      <c r="D14" s="48">
        <f>SUM(D15:D17)</f>
        <v>4.99</v>
      </c>
      <c r="E14" s="48">
        <f>SUM(E15:E17)</f>
        <v>4.99</v>
      </c>
      <c r="F14" s="68" t="e">
        <f>#REF!+#REF!+#REF!</f>
        <v>#REF!</v>
      </c>
    </row>
    <row r="15" spans="1:6">
      <c r="A15" s="50" t="s">
        <v>53</v>
      </c>
      <c r="B15" s="51" t="s">
        <v>54</v>
      </c>
      <c r="C15" s="53">
        <v>0</v>
      </c>
      <c r="D15" s="53">
        <v>0</v>
      </c>
      <c r="E15" s="53">
        <v>0</v>
      </c>
      <c r="F15" s="68" t="e">
        <f>#REF!+#REF!+#REF!</f>
        <v>#REF!</v>
      </c>
    </row>
    <row r="16" spans="1:6">
      <c r="A16" s="50" t="s">
        <v>55</v>
      </c>
      <c r="B16" s="51" t="s">
        <v>32</v>
      </c>
      <c r="C16" s="53">
        <v>2.23</v>
      </c>
      <c r="D16" s="53">
        <v>2.23</v>
      </c>
      <c r="E16" s="53">
        <v>2.23</v>
      </c>
      <c r="F16" s="68" t="e">
        <f>#REF!+#REF!+#REF!</f>
        <v>#REF!</v>
      </c>
    </row>
    <row r="17" spans="1:6">
      <c r="A17" s="50" t="s">
        <v>56</v>
      </c>
      <c r="B17" s="51" t="s">
        <v>33</v>
      </c>
      <c r="C17" s="53">
        <v>2.76</v>
      </c>
      <c r="D17" s="53">
        <v>2.76</v>
      </c>
      <c r="E17" s="53">
        <v>2.76</v>
      </c>
      <c r="F17" s="68" t="e">
        <f>#REF!+#REF!+#REF!</f>
        <v>#REF!</v>
      </c>
    </row>
    <row r="18" spans="1:6">
      <c r="A18" s="50" t="s">
        <v>57</v>
      </c>
      <c r="B18" s="46" t="s">
        <v>58</v>
      </c>
      <c r="C18" s="48">
        <f>SUM(C19:C21)</f>
        <v>0</v>
      </c>
      <c r="D18" s="48">
        <f>SUM(D19:D21)</f>
        <v>0</v>
      </c>
      <c r="E18" s="48">
        <f>SUM(E19:E21)</f>
        <v>0</v>
      </c>
      <c r="F18" s="68" t="e">
        <f>#REF!+#REF!+#REF!</f>
        <v>#REF!</v>
      </c>
    </row>
    <row r="19" spans="1:6">
      <c r="A19" s="50" t="s">
        <v>59</v>
      </c>
      <c r="B19" s="51" t="s">
        <v>60</v>
      </c>
      <c r="C19" s="53">
        <v>0</v>
      </c>
      <c r="D19" s="53">
        <v>0</v>
      </c>
      <c r="E19" s="53">
        <v>0</v>
      </c>
      <c r="F19" s="68" t="e">
        <f>#REF!+#REF!+#REF!</f>
        <v>#REF!</v>
      </c>
    </row>
    <row r="20" spans="1:6">
      <c r="A20" s="50" t="s">
        <v>61</v>
      </c>
      <c r="B20" s="51" t="s">
        <v>54</v>
      </c>
      <c r="C20" s="53">
        <v>0</v>
      </c>
      <c r="D20" s="53">
        <v>0</v>
      </c>
      <c r="E20" s="53">
        <v>0</v>
      </c>
      <c r="F20" s="68" t="e">
        <f>#REF!+#REF!+#REF!</f>
        <v>#REF!</v>
      </c>
    </row>
    <row r="21" spans="1:6">
      <c r="A21" s="50" t="s">
        <v>62</v>
      </c>
      <c r="B21" s="51" t="s">
        <v>33</v>
      </c>
      <c r="C21" s="53">
        <v>0</v>
      </c>
      <c r="D21" s="53">
        <v>0</v>
      </c>
      <c r="E21" s="53">
        <v>0</v>
      </c>
      <c r="F21" s="68" t="e">
        <f>#REF!+#REF!+#REF!</f>
        <v>#REF!</v>
      </c>
    </row>
    <row r="22" spans="1:6">
      <c r="A22" s="54">
        <v>2</v>
      </c>
      <c r="B22" s="46" t="s">
        <v>63</v>
      </c>
      <c r="C22" s="48">
        <f>SUM(C23:C25)</f>
        <v>0</v>
      </c>
      <c r="D22" s="48">
        <f>SUM(D23:D25)</f>
        <v>0</v>
      </c>
      <c r="E22" s="48">
        <f>SUM(E23:E25)</f>
        <v>0</v>
      </c>
      <c r="F22" s="68" t="e">
        <f>#REF!+#REF!+#REF!</f>
        <v>#REF!</v>
      </c>
    </row>
    <row r="23" spans="1:6">
      <c r="A23" s="50" t="s">
        <v>64</v>
      </c>
      <c r="B23" s="51" t="s">
        <v>60</v>
      </c>
      <c r="C23" s="53">
        <v>0</v>
      </c>
      <c r="D23" s="53">
        <v>0</v>
      </c>
      <c r="E23" s="53">
        <v>0</v>
      </c>
      <c r="F23" s="68" t="e">
        <f>#REF!+#REF!+#REF!</f>
        <v>#REF!</v>
      </c>
    </row>
    <row r="24" spans="1:6">
      <c r="A24" s="50" t="s">
        <v>65</v>
      </c>
      <c r="B24" s="51" t="s">
        <v>54</v>
      </c>
      <c r="C24" s="53">
        <v>0</v>
      </c>
      <c r="D24" s="53">
        <v>0</v>
      </c>
      <c r="E24" s="53">
        <v>0</v>
      </c>
      <c r="F24" s="68" t="e">
        <f>#REF!+#REF!+#REF!</f>
        <v>#REF!</v>
      </c>
    </row>
    <row r="25" spans="1:6">
      <c r="A25" s="50" t="s">
        <v>66</v>
      </c>
      <c r="B25" s="51" t="s">
        <v>33</v>
      </c>
      <c r="C25" s="53">
        <v>0</v>
      </c>
      <c r="D25" s="53">
        <v>0</v>
      </c>
      <c r="E25" s="53">
        <v>0</v>
      </c>
      <c r="F25" s="68" t="e">
        <f>#REF!+#REF!+#REF!</f>
        <v>#REF!</v>
      </c>
    </row>
    <row r="26" spans="1:6">
      <c r="A26" s="45">
        <v>3</v>
      </c>
      <c r="B26" s="46" t="s">
        <v>34</v>
      </c>
      <c r="C26" s="53">
        <v>0</v>
      </c>
      <c r="D26" s="53">
        <v>0</v>
      </c>
      <c r="E26" s="53">
        <v>0</v>
      </c>
      <c r="F26" s="68" t="e">
        <f>#REF!+#REF!+#REF!</f>
        <v>#REF!</v>
      </c>
    </row>
    <row r="27" spans="1:6">
      <c r="A27" s="45">
        <v>4</v>
      </c>
      <c r="B27" s="46" t="s">
        <v>35</v>
      </c>
      <c r="C27" s="48">
        <v>0</v>
      </c>
      <c r="D27" s="48">
        <v>0</v>
      </c>
      <c r="E27" s="48">
        <v>0</v>
      </c>
      <c r="F27" s="68" t="e">
        <f>#REF!+#REF!+#REF!</f>
        <v>#REF!</v>
      </c>
    </row>
    <row r="28" spans="1:6">
      <c r="A28" s="45">
        <v>5</v>
      </c>
      <c r="B28" s="46" t="s">
        <v>36</v>
      </c>
      <c r="C28" s="48">
        <f>C8+C22+C26+C27</f>
        <v>4.99</v>
      </c>
      <c r="D28" s="48">
        <f>D8+D22+D26+D27</f>
        <v>4.99</v>
      </c>
      <c r="E28" s="48">
        <f>E8+E22+E26+E27</f>
        <v>4.99</v>
      </c>
      <c r="F28" s="68" t="e">
        <f>#REF!+#REF!+#REF!</f>
        <v>#REF!</v>
      </c>
    </row>
    <row r="29" spans="1:6">
      <c r="A29" s="45">
        <v>6</v>
      </c>
      <c r="B29" s="46" t="s">
        <v>37</v>
      </c>
      <c r="C29" s="55">
        <v>0</v>
      </c>
      <c r="D29" s="55">
        <v>0</v>
      </c>
      <c r="E29" s="55">
        <v>0</v>
      </c>
      <c r="F29" s="68" t="e">
        <f>#REF!+#REF!+#REF!</f>
        <v>#REF!</v>
      </c>
    </row>
    <row r="30" spans="1:6">
      <c r="A30" s="45">
        <v>7</v>
      </c>
      <c r="B30" s="46" t="s">
        <v>38</v>
      </c>
      <c r="C30" s="48">
        <f>C31+C32+C33</f>
        <v>0.2</v>
      </c>
      <c r="D30" s="48">
        <f>D31+D32+D33</f>
        <v>0.2</v>
      </c>
      <c r="E30" s="48">
        <f>E31+E32+E33</f>
        <v>0.2</v>
      </c>
      <c r="F30" s="47">
        <f>SUM(F31:F33)</f>
        <v>28.300786108222439</v>
      </c>
    </row>
    <row r="31" spans="1:6">
      <c r="A31" s="23" t="s">
        <v>67</v>
      </c>
      <c r="B31" s="24" t="s">
        <v>39</v>
      </c>
      <c r="C31" s="53">
        <v>0.04</v>
      </c>
      <c r="D31" s="53">
        <v>0.04</v>
      </c>
      <c r="E31" s="53">
        <v>0.04</v>
      </c>
      <c r="F31" s="68">
        <f>'[1]додаток 4'!E34</f>
        <v>5.0941414994800391</v>
      </c>
    </row>
    <row r="32" spans="1:6">
      <c r="A32" s="23" t="s">
        <v>68</v>
      </c>
      <c r="B32" s="24" t="s">
        <v>129</v>
      </c>
      <c r="C32" s="53"/>
      <c r="D32" s="53"/>
      <c r="E32" s="53"/>
      <c r="F32" s="68"/>
    </row>
    <row r="33" spans="1:6">
      <c r="A33" s="23" t="s">
        <v>128</v>
      </c>
      <c r="B33" s="24" t="s">
        <v>130</v>
      </c>
      <c r="C33" s="53">
        <v>0.16</v>
      </c>
      <c r="D33" s="53">
        <v>0.16</v>
      </c>
      <c r="E33" s="53">
        <v>0.16</v>
      </c>
      <c r="F33" s="68">
        <f>'[1]додаток 4'!E35</f>
        <v>23.206644608742401</v>
      </c>
    </row>
    <row r="34" spans="1:6" ht="25.5" hidden="1">
      <c r="A34" s="45">
        <v>8</v>
      </c>
      <c r="B34" s="46" t="s">
        <v>41</v>
      </c>
      <c r="C34" s="48"/>
      <c r="D34" s="48"/>
      <c r="E34" s="48"/>
      <c r="F34" s="68" t="e">
        <f>#REF!+#REF!+#REF!</f>
        <v>#REF!</v>
      </c>
    </row>
    <row r="35" spans="1:6" ht="25.5">
      <c r="A35" s="45">
        <v>8</v>
      </c>
      <c r="B35" s="46" t="s">
        <v>69</v>
      </c>
      <c r="C35" s="48">
        <f>C28+C30</f>
        <v>5.19</v>
      </c>
      <c r="D35" s="48">
        <f>D28+D30</f>
        <v>5.19</v>
      </c>
      <c r="E35" s="48">
        <f>E28+E30</f>
        <v>5.19</v>
      </c>
    </row>
    <row r="36" spans="1:6" ht="25.5">
      <c r="A36" s="45">
        <v>9</v>
      </c>
      <c r="B36" s="46" t="s">
        <v>74</v>
      </c>
      <c r="C36" s="48">
        <v>4516.3</v>
      </c>
      <c r="D36" s="48">
        <v>102</v>
      </c>
      <c r="E36" s="48">
        <v>36</v>
      </c>
      <c r="F36" s="68" t="e">
        <f>#REF!+#REF!+#REF!</f>
        <v>#REF!</v>
      </c>
    </row>
    <row r="37" spans="1:6">
      <c r="A37" s="45">
        <v>10</v>
      </c>
      <c r="B37" s="51" t="s">
        <v>75</v>
      </c>
      <c r="C37" s="29">
        <f>C30/C35%</f>
        <v>3.8535645472061657</v>
      </c>
      <c r="D37" s="29">
        <f>D30/D35%</f>
        <v>3.8535645472061657</v>
      </c>
      <c r="E37" s="29">
        <f>E30/E35%</f>
        <v>3.8535645472061657</v>
      </c>
    </row>
    <row r="39" spans="1:6" ht="37.15" customHeight="1">
      <c r="B39" s="30"/>
      <c r="D39" s="57"/>
    </row>
    <row r="40" spans="1:6">
      <c r="C40" s="17"/>
    </row>
  </sheetData>
  <mergeCells count="5">
    <mergeCell ref="A2:E2"/>
    <mergeCell ref="B3:D3"/>
    <mergeCell ref="A6:A7"/>
    <mergeCell ref="B6:B7"/>
    <mergeCell ref="A4:E4"/>
  </mergeCells>
  <phoneticPr fontId="33" type="noConversion"/>
  <pageMargins left="0.70866141732283472" right="0.70866141732283472" top="0.74803149606299213" bottom="0.35433070866141736" header="0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26"/>
  <sheetViews>
    <sheetView workbookViewId="0">
      <selection activeCell="J7" sqref="J7"/>
    </sheetView>
  </sheetViews>
  <sheetFormatPr defaultColWidth="9.42578125" defaultRowHeight="15.75"/>
  <cols>
    <col min="1" max="1" width="4.42578125" style="94" customWidth="1"/>
    <col min="2" max="2" width="42.140625" style="78" customWidth="1"/>
    <col min="3" max="3" width="12.7109375" style="78" customWidth="1"/>
    <col min="4" max="4" width="13.28515625" style="83" customWidth="1"/>
    <col min="5" max="5" width="10.28515625" style="83" customWidth="1"/>
    <col min="6" max="247" width="8.85546875" style="78" customWidth="1"/>
    <col min="248" max="248" width="46.7109375" style="78" customWidth="1"/>
    <col min="249" max="249" width="13.42578125" style="78" customWidth="1"/>
    <col min="250" max="250" width="13.28515625" style="78" customWidth="1"/>
    <col min="251" max="252" width="15.85546875" style="78" customWidth="1"/>
    <col min="253" max="253" width="8.85546875" style="78" customWidth="1"/>
    <col min="254" max="254" width="4.42578125" customWidth="1"/>
    <col min="255" max="255" width="41.140625" customWidth="1"/>
  </cols>
  <sheetData>
    <row r="1" spans="1:6">
      <c r="D1" s="32" t="s">
        <v>18</v>
      </c>
    </row>
    <row r="2" spans="1:6" ht="18.75">
      <c r="A2" s="140" t="s">
        <v>104</v>
      </c>
      <c r="B2" s="140"/>
      <c r="C2" s="140"/>
      <c r="D2" s="140"/>
      <c r="E2" s="140"/>
      <c r="F2" s="140"/>
    </row>
    <row r="3" spans="1:6" ht="18.75">
      <c r="A3" s="140" t="s">
        <v>105</v>
      </c>
      <c r="B3" s="140"/>
      <c r="C3" s="140"/>
      <c r="D3" s="140"/>
      <c r="E3" s="140"/>
      <c r="F3" s="140"/>
    </row>
    <row r="4" spans="1:6" ht="18.75">
      <c r="A4" s="141" t="s">
        <v>43</v>
      </c>
      <c r="B4" s="141"/>
      <c r="C4" s="141"/>
      <c r="D4" s="141"/>
      <c r="E4" s="141"/>
      <c r="F4" s="79"/>
    </row>
    <row r="5" spans="1:6">
      <c r="A5" s="80"/>
      <c r="B5" s="81"/>
      <c r="C5" s="81"/>
      <c r="D5" s="82"/>
    </row>
    <row r="6" spans="1:6" ht="24.6" customHeight="1">
      <c r="A6" s="142" t="s">
        <v>88</v>
      </c>
      <c r="B6" s="142" t="s">
        <v>89</v>
      </c>
      <c r="C6" s="143" t="s">
        <v>122</v>
      </c>
      <c r="D6" s="143"/>
      <c r="E6" s="143"/>
    </row>
    <row r="7" spans="1:6" ht="15.6" customHeight="1">
      <c r="A7" s="142"/>
      <c r="B7" s="142"/>
      <c r="C7" s="103" t="s">
        <v>90</v>
      </c>
      <c r="D7" s="101" t="s">
        <v>91</v>
      </c>
      <c r="E7" s="101" t="s">
        <v>92</v>
      </c>
    </row>
    <row r="8" spans="1:6" ht="18">
      <c r="A8" s="142"/>
      <c r="B8" s="142"/>
      <c r="C8" s="23" t="s">
        <v>107</v>
      </c>
      <c r="D8" s="23" t="s">
        <v>107</v>
      </c>
      <c r="E8" s="23" t="s">
        <v>107</v>
      </c>
    </row>
    <row r="9" spans="1:6">
      <c r="A9" s="85">
        <v>1</v>
      </c>
      <c r="B9" s="85">
        <v>2</v>
      </c>
      <c r="C9" s="84">
        <v>4</v>
      </c>
      <c r="D9" s="84">
        <v>6</v>
      </c>
      <c r="E9" s="84">
        <v>8</v>
      </c>
    </row>
    <row r="10" spans="1:6" ht="47.25">
      <c r="A10" s="23">
        <v>1</v>
      </c>
      <c r="B10" s="86" t="s">
        <v>108</v>
      </c>
      <c r="C10" s="87">
        <v>393.4</v>
      </c>
      <c r="D10" s="87">
        <v>398.65</v>
      </c>
      <c r="E10" s="87">
        <v>413.61</v>
      </c>
    </row>
    <row r="11" spans="1:6">
      <c r="A11" s="23" t="s">
        <v>45</v>
      </c>
      <c r="B11" s="86" t="s">
        <v>109</v>
      </c>
      <c r="C11" s="87">
        <v>181.57</v>
      </c>
      <c r="D11" s="87">
        <v>212.21</v>
      </c>
      <c r="E11" s="87">
        <v>220.18</v>
      </c>
    </row>
    <row r="12" spans="1:6" ht="31.5">
      <c r="A12" s="23">
        <v>2</v>
      </c>
      <c r="B12" s="86" t="s">
        <v>110</v>
      </c>
      <c r="C12" s="87">
        <v>0</v>
      </c>
      <c r="D12" s="87">
        <v>0</v>
      </c>
      <c r="E12" s="87">
        <v>0</v>
      </c>
    </row>
    <row r="13" spans="1:6" ht="47.25">
      <c r="A13" s="88">
        <v>3</v>
      </c>
      <c r="B13" s="89" t="s">
        <v>111</v>
      </c>
      <c r="C13" s="90">
        <v>19.71</v>
      </c>
      <c r="D13" s="115">
        <v>19.71</v>
      </c>
      <c r="E13" s="90">
        <v>19.71</v>
      </c>
    </row>
    <row r="14" spans="1:6">
      <c r="A14" s="23">
        <v>4</v>
      </c>
      <c r="B14" s="86" t="s">
        <v>112</v>
      </c>
      <c r="C14" s="90">
        <v>0</v>
      </c>
      <c r="D14" s="115">
        <v>0</v>
      </c>
      <c r="E14" s="90">
        <v>0</v>
      </c>
    </row>
    <row r="15" spans="1:6">
      <c r="A15" s="23">
        <v>5</v>
      </c>
      <c r="B15" s="91" t="s">
        <v>113</v>
      </c>
      <c r="C15" s="92">
        <f>C10+C12+C13+C14</f>
        <v>413.10999999999996</v>
      </c>
      <c r="D15" s="116">
        <f>D10+D12+D13+D14</f>
        <v>418.35999999999996</v>
      </c>
      <c r="E15" s="92">
        <f>E10+E12+E13+E14</f>
        <v>433.32</v>
      </c>
    </row>
    <row r="16" spans="1:6">
      <c r="A16" s="23">
        <v>6</v>
      </c>
      <c r="B16" s="86" t="s">
        <v>114</v>
      </c>
      <c r="C16" s="90">
        <v>0</v>
      </c>
      <c r="D16" s="115">
        <v>0</v>
      </c>
      <c r="E16" s="90">
        <v>0</v>
      </c>
    </row>
    <row r="17" spans="1:253">
      <c r="A17" s="23" t="s">
        <v>93</v>
      </c>
      <c r="B17" s="93" t="s">
        <v>115</v>
      </c>
      <c r="C17" s="90">
        <f>+C16-C18</f>
        <v>0</v>
      </c>
      <c r="D17" s="115">
        <f>+D16-D18</f>
        <v>0</v>
      </c>
      <c r="E17" s="90">
        <f>+E16-E18</f>
        <v>0</v>
      </c>
    </row>
    <row r="18" spans="1:253">
      <c r="A18" s="23" t="s">
        <v>94</v>
      </c>
      <c r="B18" s="93" t="s">
        <v>39</v>
      </c>
      <c r="C18" s="90">
        <f>0.18*C16</f>
        <v>0</v>
      </c>
      <c r="D18" s="115">
        <f>0.18*D16</f>
        <v>0</v>
      </c>
      <c r="E18" s="90">
        <f>0.18*E16</f>
        <v>0</v>
      </c>
    </row>
    <row r="19" spans="1:253" ht="31.5">
      <c r="A19" s="23">
        <v>7</v>
      </c>
      <c r="B19" s="91" t="s">
        <v>116</v>
      </c>
      <c r="C19" s="92">
        <f>C15+C16</f>
        <v>413.10999999999996</v>
      </c>
      <c r="D19" s="116">
        <f>ROUND(D15+D16,2)</f>
        <v>418.36</v>
      </c>
      <c r="E19" s="92">
        <f>E15+E16</f>
        <v>433.32</v>
      </c>
    </row>
    <row r="20" spans="1:253">
      <c r="A20" s="23">
        <v>8</v>
      </c>
      <c r="B20" s="86" t="s">
        <v>117</v>
      </c>
      <c r="C20" s="90">
        <f>C19*20%</f>
        <v>82.622</v>
      </c>
      <c r="D20" s="115">
        <v>85.74</v>
      </c>
      <c r="E20" s="90">
        <f>E19*20%</f>
        <v>86.664000000000001</v>
      </c>
    </row>
    <row r="21" spans="1:253" ht="31.5">
      <c r="A21" s="23">
        <v>9</v>
      </c>
      <c r="B21" s="91" t="s">
        <v>118</v>
      </c>
      <c r="C21" s="92">
        <f>C19+C20</f>
        <v>495.73199999999997</v>
      </c>
      <c r="D21" s="116">
        <v>514.44000000000005</v>
      </c>
      <c r="E21" s="92">
        <f>E19+E20</f>
        <v>519.98400000000004</v>
      </c>
    </row>
    <row r="22" spans="1:253" ht="34.5">
      <c r="A22" s="23">
        <v>10</v>
      </c>
      <c r="B22" s="89" t="s">
        <v>119</v>
      </c>
      <c r="C22" s="90">
        <v>24668</v>
      </c>
      <c r="D22" s="90">
        <v>453</v>
      </c>
      <c r="E22" s="90">
        <v>41</v>
      </c>
    </row>
    <row r="23" spans="1:253">
      <c r="B23" s="83"/>
      <c r="C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</row>
    <row r="24" spans="1:253">
      <c r="B24" s="80"/>
      <c r="C24" s="95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</row>
    <row r="25" spans="1:253">
      <c r="B25" s="96"/>
      <c r="D25" s="102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>
      <c r="B26" s="97"/>
    </row>
  </sheetData>
  <mergeCells count="6">
    <mergeCell ref="A2:F2"/>
    <mergeCell ref="A3:F3"/>
    <mergeCell ref="A4:E4"/>
    <mergeCell ref="A6:A8"/>
    <mergeCell ref="B6:B8"/>
    <mergeCell ref="C6:E6"/>
  </mergeCells>
  <phoneticPr fontId="33" type="noConversion"/>
  <conditionalFormatting sqref="C9:E9">
    <cfRule type="cellIs" dxfId="3" priority="1" operator="equal">
      <formula>0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Q26"/>
  <sheetViews>
    <sheetView workbookViewId="0">
      <selection activeCell="C1" sqref="C1"/>
    </sheetView>
  </sheetViews>
  <sheetFormatPr defaultColWidth="4.42578125" defaultRowHeight="15.75"/>
  <cols>
    <col min="1" max="1" width="4.42578125" style="94" customWidth="1"/>
    <col min="2" max="2" width="47.85546875" style="78" customWidth="1"/>
    <col min="3" max="3" width="25.140625" style="78" customWidth="1"/>
    <col min="4" max="245" width="8.85546875" style="78" customWidth="1"/>
    <col min="246" max="246" width="46.7109375" style="78" customWidth="1"/>
    <col min="247" max="247" width="13.42578125" style="78" customWidth="1"/>
    <col min="248" max="248" width="13.28515625" style="78" customWidth="1"/>
    <col min="249" max="250" width="15.85546875" style="78" customWidth="1"/>
    <col min="251" max="251" width="8.85546875" style="78" customWidth="1"/>
    <col min="252" max="255" width="9.140625" customWidth="1"/>
  </cols>
  <sheetData>
    <row r="1" spans="1:4">
      <c r="C1" s="32" t="s">
        <v>18</v>
      </c>
    </row>
    <row r="2" spans="1:4" ht="18.75">
      <c r="A2" s="140" t="s">
        <v>120</v>
      </c>
      <c r="B2" s="140"/>
      <c r="C2" s="140"/>
      <c r="D2" s="77"/>
    </row>
    <row r="3" spans="1:4" ht="18.75">
      <c r="A3" s="140" t="s">
        <v>78</v>
      </c>
      <c r="B3" s="140"/>
      <c r="C3" s="140"/>
      <c r="D3" s="79"/>
    </row>
    <row r="4" spans="1:4" ht="18.75">
      <c r="A4" s="141" t="s">
        <v>77</v>
      </c>
      <c r="B4" s="141"/>
      <c r="C4" s="141"/>
      <c r="D4" s="79"/>
    </row>
    <row r="5" spans="1:4">
      <c r="A5" s="80"/>
      <c r="B5" s="81"/>
      <c r="C5" s="81"/>
    </row>
    <row r="6" spans="1:4" ht="32.450000000000003" customHeight="1">
      <c r="A6" s="144" t="s">
        <v>88</v>
      </c>
      <c r="B6" s="144" t="s">
        <v>89</v>
      </c>
      <c r="C6" s="103" t="s">
        <v>106</v>
      </c>
    </row>
    <row r="7" spans="1:4">
      <c r="A7" s="145"/>
      <c r="B7" s="145"/>
      <c r="C7" s="103" t="s">
        <v>90</v>
      </c>
    </row>
    <row r="8" spans="1:4" ht="18">
      <c r="A8" s="146"/>
      <c r="B8" s="146"/>
      <c r="C8" s="23" t="s">
        <v>107</v>
      </c>
    </row>
    <row r="9" spans="1:4">
      <c r="A9" s="85">
        <v>1</v>
      </c>
      <c r="B9" s="85">
        <v>2</v>
      </c>
      <c r="C9" s="84">
        <v>3</v>
      </c>
    </row>
    <row r="10" spans="1:4" ht="30.6" customHeight="1">
      <c r="A10" s="23">
        <v>1</v>
      </c>
      <c r="B10" s="86" t="s">
        <v>108</v>
      </c>
      <c r="C10" s="87">
        <v>362.5</v>
      </c>
    </row>
    <row r="11" spans="1:4">
      <c r="A11" s="23" t="s">
        <v>45</v>
      </c>
      <c r="B11" s="86" t="s">
        <v>109</v>
      </c>
      <c r="C11" s="87">
        <v>200.87</v>
      </c>
    </row>
    <row r="12" spans="1:4" ht="21.6" customHeight="1">
      <c r="A12" s="23">
        <v>2</v>
      </c>
      <c r="B12" s="86" t="s">
        <v>110</v>
      </c>
      <c r="C12" s="87">
        <v>0</v>
      </c>
    </row>
    <row r="13" spans="1:4" ht="36" customHeight="1">
      <c r="A13" s="88">
        <v>3</v>
      </c>
      <c r="B13" s="89" t="s">
        <v>111</v>
      </c>
      <c r="C13" s="90">
        <v>19.71</v>
      </c>
    </row>
    <row r="14" spans="1:4">
      <c r="A14" s="23">
        <v>4</v>
      </c>
      <c r="B14" s="86" t="s">
        <v>112</v>
      </c>
      <c r="C14" s="90">
        <v>0</v>
      </c>
    </row>
    <row r="15" spans="1:4">
      <c r="A15" s="23">
        <v>5</v>
      </c>
      <c r="B15" s="91" t="s">
        <v>113</v>
      </c>
      <c r="C15" s="92">
        <f>C10+C12+C13+C14</f>
        <v>382.21</v>
      </c>
    </row>
    <row r="16" spans="1:4">
      <c r="A16" s="23">
        <v>6</v>
      </c>
      <c r="B16" s="86" t="s">
        <v>114</v>
      </c>
      <c r="C16" s="90">
        <v>0</v>
      </c>
    </row>
    <row r="17" spans="1:251">
      <c r="A17" s="23" t="s">
        <v>93</v>
      </c>
      <c r="B17" s="93" t="s">
        <v>115</v>
      </c>
      <c r="C17" s="90">
        <f>+C16-C18</f>
        <v>0</v>
      </c>
    </row>
    <row r="18" spans="1:251">
      <c r="A18" s="23" t="s">
        <v>94</v>
      </c>
      <c r="B18" s="93" t="s">
        <v>39</v>
      </c>
      <c r="C18" s="90">
        <f>0.18*C16</f>
        <v>0</v>
      </c>
    </row>
    <row r="19" spans="1:251" ht="31.5">
      <c r="A19" s="23">
        <v>7</v>
      </c>
      <c r="B19" s="91" t="s">
        <v>116</v>
      </c>
      <c r="C19" s="92">
        <f>C15+C16</f>
        <v>382.21</v>
      </c>
    </row>
    <row r="20" spans="1:251">
      <c r="A20" s="23">
        <v>8</v>
      </c>
      <c r="B20" s="86" t="s">
        <v>117</v>
      </c>
      <c r="C20" s="90">
        <f>ROUND(C19*20%,2)</f>
        <v>76.44</v>
      </c>
    </row>
    <row r="21" spans="1:251" ht="31.5">
      <c r="A21" s="23">
        <v>9</v>
      </c>
      <c r="B21" s="91" t="s">
        <v>118</v>
      </c>
      <c r="C21" s="92">
        <f>C19+C20</f>
        <v>458.65</v>
      </c>
    </row>
    <row r="22" spans="1:251" ht="34.5">
      <c r="A22" s="23">
        <v>10</v>
      </c>
      <c r="B22" s="89" t="s">
        <v>119</v>
      </c>
      <c r="C22" s="90">
        <v>148</v>
      </c>
    </row>
    <row r="23" spans="1:25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>
      <c r="B24" s="80"/>
      <c r="C24" s="95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>
      <c r="B25" s="96"/>
      <c r="D25" s="100"/>
      <c r="E25" s="100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>
      <c r="B26" s="97"/>
      <c r="C26" s="104"/>
      <c r="D26" s="98"/>
    </row>
  </sheetData>
  <mergeCells count="5">
    <mergeCell ref="A2:C2"/>
    <mergeCell ref="A3:C3"/>
    <mergeCell ref="A4:C4"/>
    <mergeCell ref="A6:A8"/>
    <mergeCell ref="B6:B8"/>
  </mergeCells>
  <phoneticPr fontId="33" type="noConversion"/>
  <conditionalFormatting sqref="C9">
    <cfRule type="cellIs" dxfId="2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Q26"/>
  <sheetViews>
    <sheetView workbookViewId="0">
      <selection activeCell="C1" sqref="C1"/>
    </sheetView>
  </sheetViews>
  <sheetFormatPr defaultColWidth="4.42578125" defaultRowHeight="15.75"/>
  <cols>
    <col min="1" max="1" width="4.42578125" style="94" customWidth="1"/>
    <col min="2" max="2" width="41.140625" style="78" customWidth="1"/>
    <col min="3" max="3" width="20.140625" style="78" customWidth="1"/>
    <col min="4" max="245" width="8.85546875" style="78" customWidth="1"/>
    <col min="246" max="246" width="46.7109375" style="78" customWidth="1"/>
    <col min="247" max="247" width="13.42578125" style="78" customWidth="1"/>
    <col min="248" max="248" width="13.28515625" style="78" customWidth="1"/>
    <col min="249" max="250" width="15.85546875" style="78" customWidth="1"/>
    <col min="251" max="251" width="8.85546875" style="78" customWidth="1"/>
    <col min="252" max="255" width="9.140625" customWidth="1"/>
  </cols>
  <sheetData>
    <row r="1" spans="1:5">
      <c r="C1" s="32" t="s">
        <v>18</v>
      </c>
    </row>
    <row r="2" spans="1:5" ht="18.75">
      <c r="A2" s="140" t="s">
        <v>120</v>
      </c>
      <c r="B2" s="140"/>
      <c r="C2" s="140"/>
      <c r="D2" s="140"/>
      <c r="E2" s="140"/>
    </row>
    <row r="3" spans="1:5" ht="18.75">
      <c r="A3" s="140" t="s">
        <v>78</v>
      </c>
      <c r="B3" s="140"/>
      <c r="C3" s="140"/>
      <c r="D3" s="79"/>
    </row>
    <row r="4" spans="1:5" ht="18.75">
      <c r="A4" s="141" t="s">
        <v>121</v>
      </c>
      <c r="B4" s="141"/>
      <c r="C4" s="141"/>
      <c r="D4" s="79"/>
    </row>
    <row r="5" spans="1:5">
      <c r="A5" s="80"/>
      <c r="B5" s="81"/>
      <c r="C5" s="81"/>
    </row>
    <row r="6" spans="1:5" ht="35.450000000000003" customHeight="1">
      <c r="A6" s="142" t="s">
        <v>88</v>
      </c>
      <c r="B6" s="142" t="s">
        <v>89</v>
      </c>
      <c r="C6" s="103" t="s">
        <v>106</v>
      </c>
    </row>
    <row r="7" spans="1:5">
      <c r="A7" s="142"/>
      <c r="B7" s="142"/>
      <c r="C7" s="103" t="s">
        <v>90</v>
      </c>
    </row>
    <row r="8" spans="1:5" ht="18">
      <c r="A8" s="142"/>
      <c r="B8" s="142"/>
      <c r="C8" s="23" t="s">
        <v>107</v>
      </c>
    </row>
    <row r="9" spans="1:5">
      <c r="A9" s="85">
        <v>1</v>
      </c>
      <c r="B9" s="85">
        <v>2</v>
      </c>
      <c r="C9" s="84">
        <v>4</v>
      </c>
    </row>
    <row r="10" spans="1:5" ht="47.25">
      <c r="A10" s="23">
        <v>1</v>
      </c>
      <c r="B10" s="86" t="s">
        <v>108</v>
      </c>
      <c r="C10" s="87">
        <v>357.91</v>
      </c>
    </row>
    <row r="11" spans="1:5">
      <c r="A11" s="23" t="s">
        <v>45</v>
      </c>
      <c r="B11" s="86" t="s">
        <v>109</v>
      </c>
      <c r="C11" s="87">
        <v>203.72</v>
      </c>
    </row>
    <row r="12" spans="1:5" ht="31.5">
      <c r="A12" s="23">
        <v>2</v>
      </c>
      <c r="B12" s="86" t="s">
        <v>110</v>
      </c>
      <c r="C12" s="87">
        <f>'[2]додаток 11'!D14</f>
        <v>0</v>
      </c>
    </row>
    <row r="13" spans="1:5" ht="47.25">
      <c r="A13" s="88">
        <v>3</v>
      </c>
      <c r="B13" s="89" t="s">
        <v>111</v>
      </c>
      <c r="C13" s="90">
        <v>19.71</v>
      </c>
    </row>
    <row r="14" spans="1:5">
      <c r="A14" s="23">
        <v>4</v>
      </c>
      <c r="B14" s="86" t="s">
        <v>112</v>
      </c>
      <c r="C14" s="90">
        <v>0</v>
      </c>
    </row>
    <row r="15" spans="1:5">
      <c r="A15" s="23">
        <v>5</v>
      </c>
      <c r="B15" s="91" t="s">
        <v>113</v>
      </c>
      <c r="C15" s="92">
        <f>C10+C12+C13+C14</f>
        <v>377.62</v>
      </c>
    </row>
    <row r="16" spans="1:5">
      <c r="A16" s="23">
        <v>6</v>
      </c>
      <c r="B16" s="86" t="s">
        <v>114</v>
      </c>
      <c r="C16" s="90">
        <v>0</v>
      </c>
    </row>
    <row r="17" spans="1:251">
      <c r="A17" s="23" t="s">
        <v>93</v>
      </c>
      <c r="B17" s="93" t="s">
        <v>115</v>
      </c>
      <c r="C17" s="90">
        <f>+C16-C18</f>
        <v>0</v>
      </c>
    </row>
    <row r="18" spans="1:251">
      <c r="A18" s="23" t="s">
        <v>94</v>
      </c>
      <c r="B18" s="93" t="s">
        <v>39</v>
      </c>
      <c r="C18" s="90">
        <f>0.18*C16</f>
        <v>0</v>
      </c>
    </row>
    <row r="19" spans="1:251" ht="31.5">
      <c r="A19" s="23">
        <v>7</v>
      </c>
      <c r="B19" s="91" t="s">
        <v>116</v>
      </c>
      <c r="C19" s="92">
        <f>C15+C16</f>
        <v>377.62</v>
      </c>
    </row>
    <row r="20" spans="1:251">
      <c r="A20" s="23">
        <v>8</v>
      </c>
      <c r="B20" s="86" t="s">
        <v>117</v>
      </c>
      <c r="C20" s="90">
        <f>C19*20%</f>
        <v>75.524000000000001</v>
      </c>
    </row>
    <row r="21" spans="1:251" ht="31.5">
      <c r="A21" s="23">
        <v>9</v>
      </c>
      <c r="B21" s="91" t="s">
        <v>118</v>
      </c>
      <c r="C21" s="92">
        <f>C19+C20</f>
        <v>453.14400000000001</v>
      </c>
    </row>
    <row r="22" spans="1:251" ht="34.5">
      <c r="A22" s="23">
        <v>10</v>
      </c>
      <c r="B22" s="89" t="s">
        <v>119</v>
      </c>
      <c r="C22" s="90">
        <v>479</v>
      </c>
    </row>
    <row r="23" spans="1:25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</row>
    <row r="24" spans="1:251">
      <c r="B24" s="80"/>
      <c r="C24" s="95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>
      <c r="B25" s="96"/>
      <c r="C25" s="147"/>
      <c r="D25" s="147"/>
      <c r="E25" s="100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>
      <c r="B26" s="97"/>
      <c r="D26" s="99"/>
    </row>
  </sheetData>
  <mergeCells count="6">
    <mergeCell ref="A2:E2"/>
    <mergeCell ref="C25:D25"/>
    <mergeCell ref="A3:C3"/>
    <mergeCell ref="A4:C4"/>
    <mergeCell ref="A6:A8"/>
    <mergeCell ref="B6:B8"/>
  </mergeCells>
  <phoneticPr fontId="33" type="noConversion"/>
  <conditionalFormatting sqref="C9">
    <cfRule type="cellIs" dxfId="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Q27"/>
  <sheetViews>
    <sheetView topLeftCell="A13" workbookViewId="0">
      <selection activeCell="I13" sqref="I13"/>
    </sheetView>
  </sheetViews>
  <sheetFormatPr defaultColWidth="4.42578125" defaultRowHeight="15.75"/>
  <cols>
    <col min="1" max="1" width="4.42578125" style="94" customWidth="1"/>
    <col min="2" max="2" width="41.140625" style="78" customWidth="1"/>
    <col min="3" max="3" width="20.140625" style="78" customWidth="1"/>
    <col min="4" max="245" width="8.85546875" style="78" customWidth="1"/>
    <col min="246" max="246" width="46.7109375" style="78" customWidth="1"/>
    <col min="247" max="247" width="13.42578125" style="78" customWidth="1"/>
    <col min="248" max="248" width="13.28515625" style="78" customWidth="1"/>
    <col min="249" max="250" width="15.85546875" style="78" customWidth="1"/>
    <col min="251" max="251" width="8.85546875" style="78" customWidth="1"/>
    <col min="252" max="255" width="9.140625" customWidth="1"/>
  </cols>
  <sheetData>
    <row r="1" spans="1:5">
      <c r="C1" s="32" t="s">
        <v>18</v>
      </c>
    </row>
    <row r="2" spans="1:5" ht="18.75">
      <c r="A2" s="140" t="s">
        <v>120</v>
      </c>
      <c r="B2" s="140"/>
      <c r="C2" s="140"/>
      <c r="D2" s="140"/>
      <c r="E2" s="140"/>
    </row>
    <row r="3" spans="1:5" ht="18.75">
      <c r="A3" s="106"/>
      <c r="B3" s="140" t="s">
        <v>132</v>
      </c>
      <c r="C3" s="140"/>
      <c r="D3" s="140"/>
      <c r="E3" s="106"/>
    </row>
    <row r="4" spans="1:5" ht="18.75">
      <c r="A4" s="141" t="s">
        <v>131</v>
      </c>
      <c r="B4" s="141"/>
      <c r="C4" s="141"/>
      <c r="D4" s="79"/>
    </row>
    <row r="5" spans="1:5" ht="18.75">
      <c r="A5" s="140" t="s">
        <v>78</v>
      </c>
      <c r="B5" s="140"/>
      <c r="C5" s="140"/>
      <c r="D5" s="79"/>
    </row>
    <row r="6" spans="1:5" ht="18.75">
      <c r="A6" s="77"/>
      <c r="B6" s="77" t="s">
        <v>43</v>
      </c>
      <c r="C6" s="77"/>
      <c r="D6" s="79"/>
    </row>
    <row r="7" spans="1:5">
      <c r="A7" s="80"/>
      <c r="B7" s="81"/>
      <c r="C7" s="81"/>
    </row>
    <row r="8" spans="1:5" ht="35.450000000000003" customHeight="1">
      <c r="A8" s="142" t="s">
        <v>88</v>
      </c>
      <c r="B8" s="142" t="s">
        <v>89</v>
      </c>
      <c r="C8" s="103" t="s">
        <v>106</v>
      </c>
    </row>
    <row r="9" spans="1:5" ht="18">
      <c r="A9" s="142"/>
      <c r="B9" s="142"/>
      <c r="C9" s="23" t="s">
        <v>107</v>
      </c>
    </row>
    <row r="10" spans="1:5">
      <c r="A10" s="85">
        <v>1</v>
      </c>
      <c r="B10" s="85">
        <v>2</v>
      </c>
      <c r="C10" s="84">
        <v>4</v>
      </c>
    </row>
    <row r="11" spans="1:5" ht="47.25">
      <c r="A11" s="23">
        <v>1</v>
      </c>
      <c r="B11" s="86" t="s">
        <v>108</v>
      </c>
      <c r="C11" s="87">
        <v>391.91</v>
      </c>
    </row>
    <row r="12" spans="1:5">
      <c r="A12" s="23" t="s">
        <v>45</v>
      </c>
      <c r="B12" s="86" t="s">
        <v>109</v>
      </c>
      <c r="C12" s="87">
        <v>180.54</v>
      </c>
    </row>
    <row r="13" spans="1:5" ht="31.5">
      <c r="A13" s="23">
        <v>2</v>
      </c>
      <c r="B13" s="86" t="s">
        <v>110</v>
      </c>
      <c r="C13" s="87">
        <f>'[2]додаток 11'!D14</f>
        <v>0</v>
      </c>
    </row>
    <row r="14" spans="1:5" ht="47.25">
      <c r="A14" s="88">
        <v>3</v>
      </c>
      <c r="B14" s="89" t="s">
        <v>111</v>
      </c>
      <c r="C14" s="90">
        <v>19.71</v>
      </c>
    </row>
    <row r="15" spans="1:5">
      <c r="A15" s="23">
        <v>4</v>
      </c>
      <c r="B15" s="86" t="s">
        <v>112</v>
      </c>
      <c r="C15" s="90">
        <v>0</v>
      </c>
    </row>
    <row r="16" spans="1:5">
      <c r="A16" s="23">
        <v>5</v>
      </c>
      <c r="B16" s="91" t="s">
        <v>113</v>
      </c>
      <c r="C16" s="92">
        <f>C11+C13+C14+C15</f>
        <v>411.62</v>
      </c>
    </row>
    <row r="17" spans="1:251">
      <c r="A17" s="23">
        <v>6</v>
      </c>
      <c r="B17" s="86" t="s">
        <v>114</v>
      </c>
      <c r="C17" s="90">
        <v>0</v>
      </c>
    </row>
    <row r="18" spans="1:251">
      <c r="A18" s="23" t="s">
        <v>93</v>
      </c>
      <c r="B18" s="93" t="s">
        <v>115</v>
      </c>
      <c r="C18" s="90">
        <f>+C17-C19</f>
        <v>0</v>
      </c>
    </row>
    <row r="19" spans="1:251">
      <c r="A19" s="23" t="s">
        <v>94</v>
      </c>
      <c r="B19" s="93" t="s">
        <v>39</v>
      </c>
      <c r="C19" s="90">
        <f>0.18*C17</f>
        <v>0</v>
      </c>
    </row>
    <row r="20" spans="1:251" ht="31.5">
      <c r="A20" s="23">
        <v>7</v>
      </c>
      <c r="B20" s="91" t="s">
        <v>116</v>
      </c>
      <c r="C20" s="92">
        <f>C16+C17</f>
        <v>411.62</v>
      </c>
    </row>
    <row r="21" spans="1:251">
      <c r="A21" s="23">
        <v>8</v>
      </c>
      <c r="B21" s="86" t="s">
        <v>117</v>
      </c>
      <c r="C21" s="90">
        <f>C20*20%</f>
        <v>82.324000000000012</v>
      </c>
    </row>
    <row r="22" spans="1:251" ht="31.5">
      <c r="A22" s="23">
        <v>9</v>
      </c>
      <c r="B22" s="91" t="s">
        <v>118</v>
      </c>
      <c r="C22" s="92">
        <f>C20+C21</f>
        <v>493.94400000000002</v>
      </c>
    </row>
    <row r="23" spans="1:251" ht="34.5">
      <c r="A23" s="23">
        <v>10</v>
      </c>
      <c r="B23" s="89" t="s">
        <v>119</v>
      </c>
      <c r="C23" s="113">
        <v>4278</v>
      </c>
    </row>
    <row r="24" spans="1:251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</row>
    <row r="25" spans="1:251">
      <c r="B25" s="80"/>
      <c r="C25" s="95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</row>
    <row r="26" spans="1:251">
      <c r="B26" s="96"/>
      <c r="C26" s="147"/>
      <c r="D26" s="147"/>
      <c r="E26" s="100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</row>
    <row r="27" spans="1:251">
      <c r="B27" s="97"/>
      <c r="D27" s="99"/>
    </row>
  </sheetData>
  <mergeCells count="7">
    <mergeCell ref="C26:D26"/>
    <mergeCell ref="B3:D3"/>
    <mergeCell ref="A2:E2"/>
    <mergeCell ref="A5:C5"/>
    <mergeCell ref="A4:C4"/>
    <mergeCell ref="A8:A9"/>
    <mergeCell ref="B8:B9"/>
  </mergeCells>
  <phoneticPr fontId="33" type="noConversion"/>
  <conditionalFormatting sqref="C10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opLeftCell="A10" workbookViewId="0">
      <selection activeCell="E32" sqref="E32"/>
    </sheetView>
  </sheetViews>
  <sheetFormatPr defaultColWidth="8.85546875" defaultRowHeight="15"/>
  <cols>
    <col min="1" max="1" width="8.85546875" style="18"/>
    <col min="2" max="2" width="35.7109375" style="18" customWidth="1"/>
    <col min="3" max="3" width="14" style="18" customWidth="1"/>
    <col min="4" max="4" width="13.5703125" style="18" customWidth="1"/>
    <col min="5" max="5" width="14.7109375" style="18" customWidth="1"/>
    <col min="6" max="16384" width="8.85546875" style="18"/>
  </cols>
  <sheetData>
    <row r="1" spans="1:5">
      <c r="D1" s="18" t="s">
        <v>18</v>
      </c>
    </row>
    <row r="2" spans="1:5">
      <c r="A2" s="133" t="s">
        <v>76</v>
      </c>
      <c r="B2" s="133"/>
      <c r="C2" s="133"/>
      <c r="D2" s="133"/>
      <c r="E2" s="133"/>
    </row>
    <row r="3" spans="1:5">
      <c r="A3" s="19"/>
      <c r="B3" s="133" t="s">
        <v>42</v>
      </c>
      <c r="C3" s="133"/>
      <c r="D3" s="133"/>
    </row>
    <row r="4" spans="1:5">
      <c r="A4" s="19"/>
      <c r="B4" s="33" t="s">
        <v>43</v>
      </c>
      <c r="C4" s="33"/>
      <c r="D4" s="33"/>
    </row>
    <row r="5" spans="1:5">
      <c r="E5" s="18" t="s">
        <v>19</v>
      </c>
    </row>
    <row r="6" spans="1:5" ht="52.15" customHeight="1">
      <c r="A6" s="134" t="s">
        <v>20</v>
      </c>
      <c r="B6" s="134" t="s">
        <v>21</v>
      </c>
      <c r="C6" s="75" t="s">
        <v>12</v>
      </c>
      <c r="D6" s="75" t="s">
        <v>22</v>
      </c>
      <c r="E6" s="76" t="s">
        <v>23</v>
      </c>
    </row>
    <row r="7" spans="1:5" ht="14.45" customHeight="1">
      <c r="A7" s="134"/>
      <c r="B7" s="134"/>
      <c r="C7" s="13" t="s">
        <v>24</v>
      </c>
      <c r="D7" s="13" t="s">
        <v>24</v>
      </c>
      <c r="E7" s="13" t="s">
        <v>24</v>
      </c>
    </row>
    <row r="8" spans="1:5">
      <c r="A8" s="21">
        <v>1</v>
      </c>
      <c r="B8" s="3" t="s">
        <v>25</v>
      </c>
      <c r="C8" s="22">
        <f>C9+C16+C17+C21-0.003</f>
        <v>2524.0169999999998</v>
      </c>
      <c r="D8" s="22">
        <f>D9+D16+D17+D21-0.003</f>
        <v>3126.9969999999994</v>
      </c>
      <c r="E8" s="22">
        <f>E9+E16+E17+E21-0.003</f>
        <v>3126.9969999999994</v>
      </c>
    </row>
    <row r="9" spans="1:5">
      <c r="A9" s="23" t="s">
        <v>45</v>
      </c>
      <c r="B9" s="24" t="s">
        <v>26</v>
      </c>
      <c r="C9" s="22">
        <f>SUM(C10:C15)</f>
        <v>1800.43</v>
      </c>
      <c r="D9" s="22">
        <f>SUM(D10:D15)</f>
        <v>2403.41</v>
      </c>
      <c r="E9" s="22">
        <f>SUM(E10:E15)</f>
        <v>2403.41</v>
      </c>
    </row>
    <row r="10" spans="1:5" ht="30">
      <c r="A10" s="23" t="s">
        <v>46</v>
      </c>
      <c r="B10" s="24" t="s">
        <v>27</v>
      </c>
      <c r="C10" s="25">
        <v>1259.55</v>
      </c>
      <c r="D10" s="25">
        <v>1786.55</v>
      </c>
      <c r="E10" s="25">
        <v>1786.55</v>
      </c>
    </row>
    <row r="11" spans="1:5">
      <c r="A11" s="23" t="s">
        <v>47</v>
      </c>
      <c r="B11" s="24" t="s">
        <v>28</v>
      </c>
      <c r="C11" s="25">
        <v>229.41</v>
      </c>
      <c r="D11" s="25">
        <v>229.41</v>
      </c>
      <c r="E11" s="25">
        <v>229.41</v>
      </c>
    </row>
    <row r="12" spans="1:5">
      <c r="A12" s="23" t="s">
        <v>48</v>
      </c>
      <c r="B12" s="51" t="s">
        <v>96</v>
      </c>
      <c r="C12" s="25">
        <v>0</v>
      </c>
      <c r="D12" s="25">
        <v>0</v>
      </c>
      <c r="E12" s="25">
        <v>0</v>
      </c>
    </row>
    <row r="13" spans="1:5" ht="30">
      <c r="A13" s="23" t="s">
        <v>49</v>
      </c>
      <c r="B13" s="24" t="s">
        <v>29</v>
      </c>
      <c r="C13" s="25">
        <v>2.88</v>
      </c>
      <c r="D13" s="25">
        <v>2.88</v>
      </c>
      <c r="E13" s="25">
        <v>2.88</v>
      </c>
    </row>
    <row r="14" spans="1:5" ht="30">
      <c r="A14" s="23" t="s">
        <v>95</v>
      </c>
      <c r="B14" s="24" t="s">
        <v>30</v>
      </c>
      <c r="C14" s="25">
        <v>13.84</v>
      </c>
      <c r="D14" s="25">
        <v>13.84</v>
      </c>
      <c r="E14" s="25">
        <v>13.84</v>
      </c>
    </row>
    <row r="15" spans="1:5" ht="25.5">
      <c r="A15" s="23" t="s">
        <v>98</v>
      </c>
      <c r="B15" s="51" t="s">
        <v>99</v>
      </c>
      <c r="C15" s="25">
        <v>294.75</v>
      </c>
      <c r="D15" s="25">
        <v>370.73</v>
      </c>
      <c r="E15" s="25">
        <v>370.73</v>
      </c>
    </row>
    <row r="16" spans="1:5" ht="32.450000000000003" customHeight="1">
      <c r="A16" s="23" t="s">
        <v>50</v>
      </c>
      <c r="B16" s="3" t="s">
        <v>51</v>
      </c>
      <c r="C16" s="22">
        <v>173.31</v>
      </c>
      <c r="D16" s="22">
        <v>173.31</v>
      </c>
      <c r="E16" s="22">
        <v>173.31</v>
      </c>
    </row>
    <row r="17" spans="1:5">
      <c r="A17" s="23" t="s">
        <v>52</v>
      </c>
      <c r="B17" s="3" t="s">
        <v>31</v>
      </c>
      <c r="C17" s="22">
        <f>SUM(C18:C20)</f>
        <v>315.97000000000003</v>
      </c>
      <c r="D17" s="22">
        <f>SUM(D18:D20)</f>
        <v>315.97000000000003</v>
      </c>
      <c r="E17" s="22">
        <f>SUM(E18:E20)</f>
        <v>315.97000000000003</v>
      </c>
    </row>
    <row r="18" spans="1:5">
      <c r="A18" s="23" t="s">
        <v>53</v>
      </c>
      <c r="B18" s="24" t="s">
        <v>54</v>
      </c>
      <c r="C18" s="25">
        <v>36.57</v>
      </c>
      <c r="D18" s="25">
        <v>36.57</v>
      </c>
      <c r="E18" s="25">
        <v>36.57</v>
      </c>
    </row>
    <row r="19" spans="1:5">
      <c r="A19" s="23" t="s">
        <v>55</v>
      </c>
      <c r="B19" s="24" t="s">
        <v>32</v>
      </c>
      <c r="C19" s="25">
        <v>60.88</v>
      </c>
      <c r="D19" s="25">
        <v>60.88</v>
      </c>
      <c r="E19" s="25">
        <v>60.88</v>
      </c>
    </row>
    <row r="20" spans="1:5">
      <c r="A20" s="23" t="s">
        <v>56</v>
      </c>
      <c r="B20" s="24" t="s">
        <v>33</v>
      </c>
      <c r="C20" s="25">
        <v>218.52</v>
      </c>
      <c r="D20" s="25">
        <v>218.52</v>
      </c>
      <c r="E20" s="25">
        <v>218.52</v>
      </c>
    </row>
    <row r="21" spans="1:5" ht="28.5">
      <c r="A21" s="23" t="s">
        <v>57</v>
      </c>
      <c r="B21" s="3" t="s">
        <v>58</v>
      </c>
      <c r="C21" s="22">
        <f>SUM(C22:C24)</f>
        <v>234.31</v>
      </c>
      <c r="D21" s="22">
        <f>SUM(D22:D24)</f>
        <v>234.31</v>
      </c>
      <c r="E21" s="22">
        <f>SUM(E22:E24)</f>
        <v>234.31</v>
      </c>
    </row>
    <row r="22" spans="1:5">
      <c r="A22" s="23" t="s">
        <v>59</v>
      </c>
      <c r="B22" s="24" t="s">
        <v>60</v>
      </c>
      <c r="C22" s="25">
        <v>129.94999999999999</v>
      </c>
      <c r="D22" s="25">
        <v>129.94999999999999</v>
      </c>
      <c r="E22" s="25">
        <v>129.94999999999999</v>
      </c>
    </row>
    <row r="23" spans="1:5">
      <c r="A23" s="23" t="s">
        <v>61</v>
      </c>
      <c r="B23" s="24" t="s">
        <v>54</v>
      </c>
      <c r="C23" s="25">
        <v>28.59</v>
      </c>
      <c r="D23" s="25">
        <v>28.59</v>
      </c>
      <c r="E23" s="25">
        <v>28.59</v>
      </c>
    </row>
    <row r="24" spans="1:5">
      <c r="A24" s="23" t="s">
        <v>62</v>
      </c>
      <c r="B24" s="24" t="s">
        <v>33</v>
      </c>
      <c r="C24" s="25">
        <v>75.77</v>
      </c>
      <c r="D24" s="25">
        <v>75.77</v>
      </c>
      <c r="E24" s="25">
        <v>75.77</v>
      </c>
    </row>
    <row r="25" spans="1:5">
      <c r="A25" s="26">
        <v>2</v>
      </c>
      <c r="B25" s="3" t="s">
        <v>63</v>
      </c>
      <c r="C25" s="22">
        <f>SUM(C26:C28)-0.003</f>
        <v>90.016999999999996</v>
      </c>
      <c r="D25" s="22">
        <f>SUM(D26:D28)-0.003</f>
        <v>90.016999999999996</v>
      </c>
      <c r="E25" s="22">
        <f>SUM(E26:E28)-0.003</f>
        <v>90.016999999999996</v>
      </c>
    </row>
    <row r="26" spans="1:5">
      <c r="A26" s="23" t="s">
        <v>64</v>
      </c>
      <c r="B26" s="24" t="s">
        <v>60</v>
      </c>
      <c r="C26" s="25">
        <v>60.47</v>
      </c>
      <c r="D26" s="25">
        <v>60.47</v>
      </c>
      <c r="E26" s="25">
        <v>60.47</v>
      </c>
    </row>
    <row r="27" spans="1:5">
      <c r="A27" s="23" t="s">
        <v>65</v>
      </c>
      <c r="B27" s="24" t="s">
        <v>54</v>
      </c>
      <c r="C27" s="25">
        <v>13.31</v>
      </c>
      <c r="D27" s="25">
        <v>13.31</v>
      </c>
      <c r="E27" s="25">
        <v>13.31</v>
      </c>
    </row>
    <row r="28" spans="1:5">
      <c r="A28" s="23" t="s">
        <v>66</v>
      </c>
      <c r="B28" s="24" t="s">
        <v>33</v>
      </c>
      <c r="C28" s="25">
        <v>16.239999999999998</v>
      </c>
      <c r="D28" s="25">
        <v>16.239999999999998</v>
      </c>
      <c r="E28" s="25">
        <v>16.239999999999998</v>
      </c>
    </row>
    <row r="29" spans="1:5">
      <c r="A29" s="21">
        <v>3</v>
      </c>
      <c r="B29" s="3" t="s">
        <v>34</v>
      </c>
      <c r="C29" s="22">
        <v>2.46</v>
      </c>
      <c r="D29" s="22">
        <v>2.46</v>
      </c>
      <c r="E29" s="22">
        <v>2.46</v>
      </c>
    </row>
    <row r="30" spans="1:5">
      <c r="A30" s="21">
        <v>4</v>
      </c>
      <c r="B30" s="3" t="s">
        <v>35</v>
      </c>
      <c r="C30" s="22">
        <v>7.48</v>
      </c>
      <c r="D30" s="22">
        <v>7.48</v>
      </c>
      <c r="E30" s="22">
        <v>7.48</v>
      </c>
    </row>
    <row r="31" spans="1:5">
      <c r="A31" s="21">
        <v>5</v>
      </c>
      <c r="B31" s="3" t="s">
        <v>36</v>
      </c>
      <c r="C31" s="22">
        <v>2623.98</v>
      </c>
      <c r="D31" s="22">
        <v>3226.96</v>
      </c>
      <c r="E31" s="22">
        <v>3226.96</v>
      </c>
    </row>
    <row r="32" spans="1:5">
      <c r="A32" s="21">
        <v>6</v>
      </c>
      <c r="B32" s="3" t="s">
        <v>37</v>
      </c>
      <c r="C32" s="72">
        <v>0</v>
      </c>
      <c r="D32" s="72">
        <v>0</v>
      </c>
      <c r="E32" s="72">
        <v>0</v>
      </c>
    </row>
    <row r="33" spans="1:5">
      <c r="A33" s="21">
        <v>7</v>
      </c>
      <c r="B33" s="3" t="s">
        <v>38</v>
      </c>
      <c r="C33" s="22">
        <f>C34+C35+C36</f>
        <v>104.96</v>
      </c>
      <c r="D33" s="22">
        <f>D34+D35+D36</f>
        <v>129.07999999999998</v>
      </c>
      <c r="E33" s="22">
        <f>E34+E35+E36</f>
        <v>129.07999999999998</v>
      </c>
    </row>
    <row r="34" spans="1:5">
      <c r="A34" s="23" t="s">
        <v>67</v>
      </c>
      <c r="B34" s="24" t="s">
        <v>39</v>
      </c>
      <c r="C34" s="25">
        <v>18.89</v>
      </c>
      <c r="D34" s="25">
        <v>23.23</v>
      </c>
      <c r="E34" s="25">
        <v>23.23</v>
      </c>
    </row>
    <row r="35" spans="1:5">
      <c r="A35" s="23" t="s">
        <v>68</v>
      </c>
      <c r="B35" s="24" t="s">
        <v>129</v>
      </c>
      <c r="C35" s="25"/>
      <c r="D35" s="25"/>
      <c r="E35" s="25"/>
    </row>
    <row r="36" spans="1:5">
      <c r="A36" s="23" t="s">
        <v>128</v>
      </c>
      <c r="B36" s="24" t="s">
        <v>130</v>
      </c>
      <c r="C36" s="25">
        <v>86.07</v>
      </c>
      <c r="D36" s="25">
        <v>105.85</v>
      </c>
      <c r="E36" s="25">
        <v>105.85</v>
      </c>
    </row>
    <row r="37" spans="1:5" ht="28.5">
      <c r="A37" s="21">
        <v>8</v>
      </c>
      <c r="B37" s="3" t="s">
        <v>69</v>
      </c>
      <c r="C37" s="22">
        <f>C31+C33</f>
        <v>2728.94</v>
      </c>
      <c r="D37" s="22">
        <f>D31+D33</f>
        <v>3356.04</v>
      </c>
      <c r="E37" s="22">
        <f>E31+E33</f>
        <v>3356.04</v>
      </c>
    </row>
    <row r="38" spans="1:5">
      <c r="A38" s="23" t="s">
        <v>100</v>
      </c>
      <c r="B38" s="24" t="s">
        <v>70</v>
      </c>
      <c r="C38" s="25">
        <f>C10</f>
        <v>1259.55</v>
      </c>
      <c r="D38" s="25">
        <f>D10</f>
        <v>1786.55</v>
      </c>
      <c r="E38" s="25">
        <f>E10</f>
        <v>1786.55</v>
      </c>
    </row>
    <row r="39" spans="1:5" ht="30">
      <c r="A39" s="23" t="s">
        <v>101</v>
      </c>
      <c r="B39" s="28" t="s">
        <v>71</v>
      </c>
      <c r="C39" s="25">
        <f>C37-C38</f>
        <v>1469.39</v>
      </c>
      <c r="D39" s="25">
        <f>D37-D38</f>
        <v>1569.49</v>
      </c>
      <c r="E39" s="25">
        <f>E37-E38</f>
        <v>1569.49</v>
      </c>
    </row>
    <row r="40" spans="1:5">
      <c r="A40" s="23" t="s">
        <v>102</v>
      </c>
      <c r="B40" s="24" t="s">
        <v>72</v>
      </c>
      <c r="C40" s="25">
        <f>C38/C37%</f>
        <v>46.155283736542394</v>
      </c>
      <c r="D40" s="25">
        <f>D38/D37%</f>
        <v>53.233870871622507</v>
      </c>
      <c r="E40" s="25">
        <f>E38/E37%</f>
        <v>53.233870871622507</v>
      </c>
    </row>
    <row r="41" spans="1:5" ht="30">
      <c r="A41" s="23" t="s">
        <v>103</v>
      </c>
      <c r="B41" s="28" t="s">
        <v>73</v>
      </c>
      <c r="C41" s="25">
        <f>C39/C37%</f>
        <v>53.844716263457606</v>
      </c>
      <c r="D41" s="25">
        <f>D39/D37%</f>
        <v>46.766129128377493</v>
      </c>
      <c r="E41" s="25">
        <f>E39/E37%</f>
        <v>46.766129128377493</v>
      </c>
    </row>
    <row r="42" spans="1:5">
      <c r="A42" s="26">
        <v>9</v>
      </c>
      <c r="B42" s="24" t="s">
        <v>75</v>
      </c>
      <c r="C42" s="29">
        <f>C33/C37*100</f>
        <v>3.8461820340498507</v>
      </c>
      <c r="D42" s="29">
        <f>D33/D37*100</f>
        <v>3.8461996877272018</v>
      </c>
      <c r="E42" s="29">
        <f>E33/E37*100</f>
        <v>3.8461996877272018</v>
      </c>
    </row>
  </sheetData>
  <mergeCells count="4">
    <mergeCell ref="A2:E2"/>
    <mergeCell ref="A6:A7"/>
    <mergeCell ref="B6:B7"/>
    <mergeCell ref="B3:D3"/>
  </mergeCells>
  <phoneticPr fontId="33" type="noConversion"/>
  <pageMargins left="0.70866141732283472" right="0.51181102362204722" top="0.55118110236220474" bottom="0.35433070866141736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opLeftCell="A16" workbookViewId="0">
      <selection activeCell="E40" sqref="E40"/>
    </sheetView>
  </sheetViews>
  <sheetFormatPr defaultColWidth="8.85546875" defaultRowHeight="15"/>
  <cols>
    <col min="1" max="1" width="8.85546875" style="18"/>
    <col min="2" max="2" width="33.7109375" style="18" customWidth="1"/>
    <col min="3" max="3" width="10.28515625" style="18" customWidth="1"/>
    <col min="4" max="4" width="12" style="18" customWidth="1"/>
    <col min="5" max="5" width="11.140625" style="18" customWidth="1"/>
    <col min="6" max="16384" width="8.85546875" style="18"/>
  </cols>
  <sheetData>
    <row r="1" spans="1:5">
      <c r="D1" s="18" t="s">
        <v>18</v>
      </c>
    </row>
    <row r="2" spans="1:5" ht="14.45" customHeight="1">
      <c r="A2" s="133" t="s">
        <v>76</v>
      </c>
      <c r="B2" s="133"/>
      <c r="C2" s="133"/>
      <c r="D2" s="133"/>
      <c r="E2" s="133"/>
    </row>
    <row r="3" spans="1:5">
      <c r="A3" s="19"/>
      <c r="B3" s="133" t="s">
        <v>42</v>
      </c>
      <c r="C3" s="133"/>
      <c r="D3" s="133"/>
    </row>
    <row r="4" spans="1:5">
      <c r="A4" s="19"/>
      <c r="B4" s="135" t="s">
        <v>77</v>
      </c>
      <c r="C4" s="135"/>
      <c r="D4" s="135"/>
    </row>
    <row r="5" spans="1:5">
      <c r="E5" s="18" t="s">
        <v>19</v>
      </c>
    </row>
    <row r="6" spans="1:5" ht="62.45" customHeight="1">
      <c r="A6" s="134" t="s">
        <v>20</v>
      </c>
      <c r="B6" s="134" t="s">
        <v>21</v>
      </c>
      <c r="C6" s="75" t="s">
        <v>12</v>
      </c>
      <c r="D6" s="75" t="s">
        <v>22</v>
      </c>
      <c r="E6" s="76" t="s">
        <v>23</v>
      </c>
    </row>
    <row r="7" spans="1:5" ht="24" customHeight="1">
      <c r="A7" s="134"/>
      <c r="B7" s="134"/>
      <c r="C7" s="13" t="s">
        <v>24</v>
      </c>
      <c r="D7" s="13" t="s">
        <v>24</v>
      </c>
      <c r="E7" s="13" t="s">
        <v>24</v>
      </c>
    </row>
    <row r="8" spans="1:5">
      <c r="A8" s="21">
        <v>1</v>
      </c>
      <c r="B8" s="3" t="s">
        <v>25</v>
      </c>
      <c r="C8" s="22">
        <f>C9+C14+C15+C19-0.003</f>
        <v>2191.5369999999998</v>
      </c>
      <c r="D8" s="22">
        <f>D9+D14+D15+D19</f>
        <v>2798.3300000000004</v>
      </c>
      <c r="E8" s="22">
        <f>E9+E14+E15+E19</f>
        <v>2975.69</v>
      </c>
    </row>
    <row r="9" spans="1:5">
      <c r="A9" s="23" t="s">
        <v>45</v>
      </c>
      <c r="B9" s="24" t="s">
        <v>26</v>
      </c>
      <c r="C9" s="22">
        <f>C10+C11+C12+C13</f>
        <v>1647.51</v>
      </c>
      <c r="D9" s="22">
        <f>D10+D11+D12+D13</f>
        <v>2254.3000000000002</v>
      </c>
      <c r="E9" s="22">
        <f>E10+E11+E12+E13</f>
        <v>2431.66</v>
      </c>
    </row>
    <row r="10" spans="1:5" ht="30">
      <c r="A10" s="23" t="s">
        <v>46</v>
      </c>
      <c r="B10" s="24" t="s">
        <v>27</v>
      </c>
      <c r="C10" s="25">
        <v>1323.02</v>
      </c>
      <c r="D10" s="25">
        <v>1929.82</v>
      </c>
      <c r="E10" s="25">
        <v>2107.1799999999998</v>
      </c>
    </row>
    <row r="11" spans="1:5">
      <c r="A11" s="23" t="s">
        <v>47</v>
      </c>
      <c r="B11" s="24" t="s">
        <v>28</v>
      </c>
      <c r="C11" s="25">
        <v>305.82</v>
      </c>
      <c r="D11" s="25">
        <v>305.81</v>
      </c>
      <c r="E11" s="25">
        <v>305.81</v>
      </c>
    </row>
    <row r="12" spans="1:5" ht="30">
      <c r="A12" s="23" t="s">
        <v>48</v>
      </c>
      <c r="B12" s="24" t="s">
        <v>29</v>
      </c>
      <c r="C12" s="25">
        <v>0.19</v>
      </c>
      <c r="D12" s="25">
        <v>0.19</v>
      </c>
      <c r="E12" s="25">
        <v>0.19</v>
      </c>
    </row>
    <row r="13" spans="1:5" ht="30">
      <c r="A13" s="23" t="s">
        <v>49</v>
      </c>
      <c r="B13" s="24" t="s">
        <v>30</v>
      </c>
      <c r="C13" s="25">
        <v>18.48</v>
      </c>
      <c r="D13" s="25">
        <v>18.48</v>
      </c>
      <c r="E13" s="25">
        <v>18.48</v>
      </c>
    </row>
    <row r="14" spans="1:5" ht="42.75">
      <c r="A14" s="23" t="s">
        <v>50</v>
      </c>
      <c r="B14" s="3" t="s">
        <v>51</v>
      </c>
      <c r="C14" s="22">
        <v>179.27</v>
      </c>
      <c r="D14" s="22">
        <v>179.27</v>
      </c>
      <c r="E14" s="22">
        <v>179.27</v>
      </c>
    </row>
    <row r="15" spans="1:5">
      <c r="A15" s="23" t="s">
        <v>52</v>
      </c>
      <c r="B15" s="3" t="s">
        <v>31</v>
      </c>
      <c r="C15" s="22">
        <f>SUM(C16:C18)</f>
        <v>125.78</v>
      </c>
      <c r="D15" s="22">
        <f>SUM(D16:D18)</f>
        <v>125.78</v>
      </c>
      <c r="E15" s="22">
        <f>SUM(E16:E18)</f>
        <v>125.78</v>
      </c>
    </row>
    <row r="16" spans="1:5">
      <c r="A16" s="23" t="s">
        <v>53</v>
      </c>
      <c r="B16" s="24" t="s">
        <v>54</v>
      </c>
      <c r="C16" s="25">
        <v>38.25</v>
      </c>
      <c r="D16" s="25">
        <v>38.25</v>
      </c>
      <c r="E16" s="25">
        <v>38.25</v>
      </c>
    </row>
    <row r="17" spans="1:5">
      <c r="A17" s="23" t="s">
        <v>55</v>
      </c>
      <c r="B17" s="24" t="s">
        <v>32</v>
      </c>
      <c r="C17" s="25">
        <v>40.130000000000003</v>
      </c>
      <c r="D17" s="25">
        <v>40.130000000000003</v>
      </c>
      <c r="E17" s="25">
        <v>40.130000000000003</v>
      </c>
    </row>
    <row r="18" spans="1:5">
      <c r="A18" s="23" t="s">
        <v>56</v>
      </c>
      <c r="B18" s="24" t="s">
        <v>33</v>
      </c>
      <c r="C18" s="25">
        <v>47.4</v>
      </c>
      <c r="D18" s="25">
        <v>47.4</v>
      </c>
      <c r="E18" s="25">
        <v>47.4</v>
      </c>
    </row>
    <row r="19" spans="1:5" ht="28.5">
      <c r="A19" s="23" t="s">
        <v>57</v>
      </c>
      <c r="B19" s="3" t="s">
        <v>58</v>
      </c>
      <c r="C19" s="22">
        <f>SUM(C20:C22)</f>
        <v>238.98000000000002</v>
      </c>
      <c r="D19" s="22">
        <f>SUM(D20:D22)</f>
        <v>238.98000000000002</v>
      </c>
      <c r="E19" s="22">
        <f>SUM(E20:E22)</f>
        <v>238.98000000000002</v>
      </c>
    </row>
    <row r="20" spans="1:5">
      <c r="A20" s="23" t="s">
        <v>59</v>
      </c>
      <c r="B20" s="24" t="s">
        <v>60</v>
      </c>
      <c r="C20" s="25">
        <v>147.94</v>
      </c>
      <c r="D20" s="25">
        <v>147.94</v>
      </c>
      <c r="E20" s="25">
        <v>147.94</v>
      </c>
    </row>
    <row r="21" spans="1:5">
      <c r="A21" s="23" t="s">
        <v>61</v>
      </c>
      <c r="B21" s="24" t="s">
        <v>54</v>
      </c>
      <c r="C21" s="25">
        <v>32.549999999999997</v>
      </c>
      <c r="D21" s="25">
        <v>32.549999999999997</v>
      </c>
      <c r="E21" s="25">
        <v>32.549999999999997</v>
      </c>
    </row>
    <row r="22" spans="1:5">
      <c r="A22" s="23" t="s">
        <v>62</v>
      </c>
      <c r="B22" s="24" t="s">
        <v>33</v>
      </c>
      <c r="C22" s="25">
        <v>58.49</v>
      </c>
      <c r="D22" s="25">
        <v>58.49</v>
      </c>
      <c r="E22" s="25">
        <v>58.49</v>
      </c>
    </row>
    <row r="23" spans="1:5">
      <c r="A23" s="26">
        <v>2</v>
      </c>
      <c r="B23" s="3" t="s">
        <v>63</v>
      </c>
      <c r="C23" s="22">
        <f>SUM(C24:C26)</f>
        <v>101.41</v>
      </c>
      <c r="D23" s="22">
        <f>SUM(D24:D26)</f>
        <v>101.41</v>
      </c>
      <c r="E23" s="22">
        <f>SUM(E24:E26)</f>
        <v>101.41</v>
      </c>
    </row>
    <row r="24" spans="1:5">
      <c r="A24" s="23" t="s">
        <v>64</v>
      </c>
      <c r="B24" s="24" t="s">
        <v>60</v>
      </c>
      <c r="C24" s="25">
        <v>68.12</v>
      </c>
      <c r="D24" s="25">
        <v>68.12</v>
      </c>
      <c r="E24" s="25">
        <v>68.12</v>
      </c>
    </row>
    <row r="25" spans="1:5">
      <c r="A25" s="23" t="s">
        <v>65</v>
      </c>
      <c r="B25" s="24" t="s">
        <v>54</v>
      </c>
      <c r="C25" s="25">
        <v>14.99</v>
      </c>
      <c r="D25" s="25">
        <v>14.99</v>
      </c>
      <c r="E25" s="25">
        <v>14.99</v>
      </c>
    </row>
    <row r="26" spans="1:5">
      <c r="A26" s="23" t="s">
        <v>66</v>
      </c>
      <c r="B26" s="24" t="s">
        <v>33</v>
      </c>
      <c r="C26" s="25">
        <v>18.3</v>
      </c>
      <c r="D26" s="25">
        <v>18.3</v>
      </c>
      <c r="E26" s="25">
        <v>18.3</v>
      </c>
    </row>
    <row r="27" spans="1:5">
      <c r="A27" s="21">
        <v>3</v>
      </c>
      <c r="B27" s="3" t="s">
        <v>34</v>
      </c>
      <c r="C27" s="22">
        <v>2.77</v>
      </c>
      <c r="D27" s="22">
        <v>2.77</v>
      </c>
      <c r="E27" s="22">
        <v>2.77</v>
      </c>
    </row>
    <row r="28" spans="1:5">
      <c r="A28" s="21">
        <v>4</v>
      </c>
      <c r="B28" s="3" t="s">
        <v>35</v>
      </c>
      <c r="C28" s="72">
        <v>0</v>
      </c>
      <c r="D28" s="72">
        <v>0</v>
      </c>
      <c r="E28" s="72">
        <v>0</v>
      </c>
    </row>
    <row r="29" spans="1:5">
      <c r="A29" s="21">
        <v>5</v>
      </c>
      <c r="B29" s="3" t="s">
        <v>36</v>
      </c>
      <c r="C29" s="22">
        <f>C8+C23+C27+C28</f>
        <v>2295.7169999999996</v>
      </c>
      <c r="D29" s="22">
        <v>2902.52</v>
      </c>
      <c r="E29" s="22">
        <f>E8+E23+E27+E28</f>
        <v>3079.87</v>
      </c>
    </row>
    <row r="30" spans="1:5">
      <c r="A30" s="21">
        <v>6</v>
      </c>
      <c r="B30" s="3" t="s">
        <v>37</v>
      </c>
      <c r="C30" s="72">
        <v>0</v>
      </c>
      <c r="D30" s="72">
        <v>0</v>
      </c>
      <c r="E30" s="72">
        <v>0</v>
      </c>
    </row>
    <row r="31" spans="1:5">
      <c r="A31" s="21">
        <v>7</v>
      </c>
      <c r="B31" s="3" t="s">
        <v>38</v>
      </c>
      <c r="C31" s="22">
        <f>C32+C33+C34</f>
        <v>91.820000000000007</v>
      </c>
      <c r="D31" s="22">
        <f>D32+D33+D34</f>
        <v>116.1</v>
      </c>
      <c r="E31" s="22">
        <f>E32+E33+E34</f>
        <v>123.19999999999999</v>
      </c>
    </row>
    <row r="32" spans="1:5">
      <c r="A32" s="23" t="s">
        <v>67</v>
      </c>
      <c r="B32" s="24" t="s">
        <v>39</v>
      </c>
      <c r="C32" s="25">
        <v>16.53</v>
      </c>
      <c r="D32" s="25">
        <v>20.9</v>
      </c>
      <c r="E32" s="25">
        <v>22.18</v>
      </c>
    </row>
    <row r="33" spans="1:5">
      <c r="A33" s="23" t="s">
        <v>68</v>
      </c>
      <c r="B33" s="24" t="s">
        <v>129</v>
      </c>
      <c r="C33" s="25">
        <v>0</v>
      </c>
      <c r="D33" s="25">
        <v>0</v>
      </c>
      <c r="E33" s="25">
        <v>0</v>
      </c>
    </row>
    <row r="34" spans="1:5">
      <c r="A34" s="23" t="s">
        <v>128</v>
      </c>
      <c r="B34" s="24" t="s">
        <v>130</v>
      </c>
      <c r="C34" s="25">
        <v>75.290000000000006</v>
      </c>
      <c r="D34" s="25">
        <v>95.2</v>
      </c>
      <c r="E34" s="25">
        <v>101.02</v>
      </c>
    </row>
    <row r="35" spans="1:5" ht="28.5">
      <c r="A35" s="21">
        <v>8</v>
      </c>
      <c r="B35" s="3" t="s">
        <v>69</v>
      </c>
      <c r="C35" s="22">
        <f>C29+C31</f>
        <v>2387.5369999999998</v>
      </c>
      <c r="D35" s="22">
        <f>D29+D31</f>
        <v>3018.62</v>
      </c>
      <c r="E35" s="22">
        <f>E29+E31</f>
        <v>3203.0699999999997</v>
      </c>
    </row>
    <row r="36" spans="1:5">
      <c r="A36" s="23" t="s">
        <v>100</v>
      </c>
      <c r="B36" s="24" t="s">
        <v>70</v>
      </c>
      <c r="C36" s="25">
        <f>C10</f>
        <v>1323.02</v>
      </c>
      <c r="D36" s="25">
        <f>D10</f>
        <v>1929.82</v>
      </c>
      <c r="E36" s="25">
        <f>E10</f>
        <v>2107.1799999999998</v>
      </c>
    </row>
    <row r="37" spans="1:5" ht="30">
      <c r="A37" s="23" t="s">
        <v>101</v>
      </c>
      <c r="B37" s="28" t="s">
        <v>71</v>
      </c>
      <c r="C37" s="25">
        <f>C35-C36</f>
        <v>1064.5169999999998</v>
      </c>
      <c r="D37" s="25">
        <v>1088.79</v>
      </c>
      <c r="E37" s="25">
        <f>E35-E36</f>
        <v>1095.8899999999999</v>
      </c>
    </row>
    <row r="38" spans="1:5">
      <c r="A38" s="23" t="s">
        <v>102</v>
      </c>
      <c r="B38" s="24" t="s">
        <v>72</v>
      </c>
      <c r="C38" s="25">
        <f>C36/C35%</f>
        <v>55.41359149617368</v>
      </c>
      <c r="D38" s="25">
        <f>D36/D35%</f>
        <v>63.930537795416448</v>
      </c>
      <c r="E38" s="25">
        <f>E36/E35%</f>
        <v>65.786261305559975</v>
      </c>
    </row>
    <row r="39" spans="1:5" ht="30">
      <c r="A39" s="23" t="s">
        <v>103</v>
      </c>
      <c r="B39" s="28" t="s">
        <v>73</v>
      </c>
      <c r="C39" s="25">
        <f>C37/C35%</f>
        <v>44.586408503826327</v>
      </c>
      <c r="D39" s="25">
        <f>D37/D35%</f>
        <v>36.069130927377408</v>
      </c>
      <c r="E39" s="25">
        <f>E37/E35%</f>
        <v>34.213738694440025</v>
      </c>
    </row>
    <row r="40" spans="1:5">
      <c r="A40" s="21">
        <v>9</v>
      </c>
      <c r="B40" s="24" t="s">
        <v>75</v>
      </c>
      <c r="C40" s="29">
        <f>C31/C35%</f>
        <v>3.8458042744468472</v>
      </c>
      <c r="D40" s="29">
        <f>D31/D35%</f>
        <v>3.8461283632918351</v>
      </c>
      <c r="E40" s="29">
        <f>E31/E35%</f>
        <v>3.8463099463951771</v>
      </c>
    </row>
    <row r="44" spans="1:5" ht="13.15" customHeight="1">
      <c r="B44" s="30"/>
      <c r="D44" s="57"/>
    </row>
    <row r="45" spans="1:5">
      <c r="C45" s="17"/>
    </row>
  </sheetData>
  <mergeCells count="5">
    <mergeCell ref="A2:E2"/>
    <mergeCell ref="B3:D3"/>
    <mergeCell ref="B4:D4"/>
    <mergeCell ref="A6:A7"/>
    <mergeCell ref="B6:B7"/>
  </mergeCells>
  <phoneticPr fontId="33" type="noConversion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15" workbookViewId="0">
      <selection activeCell="C40" sqref="C40"/>
    </sheetView>
  </sheetViews>
  <sheetFormatPr defaultColWidth="8.85546875" defaultRowHeight="15"/>
  <cols>
    <col min="1" max="1" width="6.28515625" style="18" customWidth="1"/>
    <col min="2" max="2" width="37.85546875" style="18" customWidth="1"/>
    <col min="3" max="3" width="16.85546875" style="18" customWidth="1"/>
    <col min="4" max="5" width="10.28515625" style="18" customWidth="1"/>
    <col min="6" max="16384" width="8.85546875" style="18"/>
  </cols>
  <sheetData>
    <row r="1" spans="1:5">
      <c r="C1" s="32" t="s">
        <v>18</v>
      </c>
    </row>
    <row r="2" spans="1:5" ht="15.75">
      <c r="A2" s="133" t="s">
        <v>80</v>
      </c>
      <c r="B2" s="133"/>
      <c r="C2" s="133"/>
      <c r="D2" s="35"/>
      <c r="E2" s="35"/>
    </row>
    <row r="3" spans="1:5" ht="15.75">
      <c r="A3" s="19"/>
      <c r="B3" s="133" t="s">
        <v>78</v>
      </c>
      <c r="C3" s="133"/>
      <c r="D3" s="35"/>
      <c r="E3" s="35"/>
    </row>
    <row r="4" spans="1:5" ht="15.75">
      <c r="A4" s="135" t="s">
        <v>79</v>
      </c>
      <c r="B4" s="135"/>
      <c r="C4" s="33"/>
      <c r="D4" s="35"/>
      <c r="E4" s="35"/>
    </row>
    <row r="5" spans="1:5">
      <c r="C5" s="32" t="s">
        <v>19</v>
      </c>
      <c r="D5" s="33"/>
      <c r="E5" s="33"/>
    </row>
    <row r="6" spans="1:5" ht="30" customHeight="1">
      <c r="A6" s="134" t="s">
        <v>20</v>
      </c>
      <c r="B6" s="134" t="s">
        <v>21</v>
      </c>
      <c r="C6" s="46" t="s">
        <v>12</v>
      </c>
      <c r="D6" s="136"/>
      <c r="E6" s="136"/>
    </row>
    <row r="7" spans="1:5" ht="24" customHeight="1">
      <c r="A7" s="134"/>
      <c r="B7" s="134"/>
      <c r="C7" s="13" t="s">
        <v>24</v>
      </c>
      <c r="D7" s="36"/>
      <c r="E7" s="36"/>
    </row>
    <row r="8" spans="1:5">
      <c r="A8" s="21">
        <v>1</v>
      </c>
      <c r="B8" s="3" t="s">
        <v>25</v>
      </c>
      <c r="C8" s="22">
        <f>C9+C14+C15+C19</f>
        <v>2056.04</v>
      </c>
      <c r="D8" s="37"/>
      <c r="E8" s="37"/>
    </row>
    <row r="9" spans="1:5">
      <c r="A9" s="23" t="s">
        <v>45</v>
      </c>
      <c r="B9" s="24" t="s">
        <v>26</v>
      </c>
      <c r="C9" s="22">
        <f>C10+C11+C12+C13</f>
        <v>1564.59</v>
      </c>
      <c r="D9" s="37"/>
      <c r="E9" s="37"/>
    </row>
    <row r="10" spans="1:5" ht="30">
      <c r="A10" s="23" t="s">
        <v>46</v>
      </c>
      <c r="B10" s="24" t="s">
        <v>27</v>
      </c>
      <c r="C10" s="25">
        <v>1413.48</v>
      </c>
      <c r="D10" s="38"/>
      <c r="E10" s="39"/>
    </row>
    <row r="11" spans="1:5">
      <c r="A11" s="23" t="s">
        <v>47</v>
      </c>
      <c r="B11" s="24" t="s">
        <v>28</v>
      </c>
      <c r="C11" s="25">
        <v>141.35</v>
      </c>
      <c r="D11" s="38"/>
      <c r="E11" s="39"/>
    </row>
    <row r="12" spans="1:5" ht="30">
      <c r="A12" s="23" t="s">
        <v>48</v>
      </c>
      <c r="B12" s="24" t="s">
        <v>29</v>
      </c>
      <c r="C12" s="25">
        <v>0.26</v>
      </c>
      <c r="D12" s="38"/>
      <c r="E12" s="39"/>
    </row>
    <row r="13" spans="1:5" ht="30">
      <c r="A13" s="23" t="s">
        <v>49</v>
      </c>
      <c r="B13" s="24" t="s">
        <v>30</v>
      </c>
      <c r="C13" s="25">
        <v>9.5</v>
      </c>
      <c r="D13" s="38"/>
      <c r="E13" s="39"/>
    </row>
    <row r="14" spans="1:5" ht="28.5">
      <c r="A14" s="23" t="s">
        <v>50</v>
      </c>
      <c r="B14" s="3" t="s">
        <v>51</v>
      </c>
      <c r="C14" s="22">
        <v>179.62</v>
      </c>
      <c r="D14" s="37"/>
      <c r="E14" s="40"/>
    </row>
    <row r="15" spans="1:5">
      <c r="A15" s="23" t="s">
        <v>52</v>
      </c>
      <c r="B15" s="3" t="s">
        <v>31</v>
      </c>
      <c r="C15" s="22">
        <f>SUM(C16:C18)</f>
        <v>138.38999999999999</v>
      </c>
      <c r="D15" s="37"/>
      <c r="E15" s="37"/>
    </row>
    <row r="16" spans="1:5">
      <c r="A16" s="23" t="s">
        <v>53</v>
      </c>
      <c r="B16" s="24" t="s">
        <v>54</v>
      </c>
      <c r="C16" s="25">
        <v>38.33</v>
      </c>
      <c r="D16" s="38"/>
      <c r="E16" s="39"/>
    </row>
    <row r="17" spans="1:5">
      <c r="A17" s="23" t="s">
        <v>55</v>
      </c>
      <c r="B17" s="24" t="s">
        <v>32</v>
      </c>
      <c r="C17" s="25">
        <v>52.53</v>
      </c>
      <c r="D17" s="38"/>
      <c r="E17" s="39"/>
    </row>
    <row r="18" spans="1:5">
      <c r="A18" s="23" t="s">
        <v>56</v>
      </c>
      <c r="B18" s="24" t="s">
        <v>33</v>
      </c>
      <c r="C18" s="25">
        <v>47.53</v>
      </c>
      <c r="D18" s="38"/>
      <c r="E18" s="39"/>
    </row>
    <row r="19" spans="1:5">
      <c r="A19" s="23" t="s">
        <v>57</v>
      </c>
      <c r="B19" s="3" t="s">
        <v>58</v>
      </c>
      <c r="C19" s="22">
        <f>SUM(C20:C22)</f>
        <v>173.44</v>
      </c>
      <c r="D19" s="37"/>
      <c r="E19" s="37"/>
    </row>
    <row r="20" spans="1:5">
      <c r="A20" s="23" t="s">
        <v>59</v>
      </c>
      <c r="B20" s="24" t="s">
        <v>60</v>
      </c>
      <c r="C20" s="25">
        <v>107.11</v>
      </c>
      <c r="D20" s="38"/>
      <c r="E20" s="39"/>
    </row>
    <row r="21" spans="1:5">
      <c r="A21" s="23" t="s">
        <v>61</v>
      </c>
      <c r="B21" s="24" t="s">
        <v>54</v>
      </c>
      <c r="C21" s="25">
        <v>23.56</v>
      </c>
      <c r="D21" s="38"/>
      <c r="E21" s="39"/>
    </row>
    <row r="22" spans="1:5">
      <c r="A22" s="23" t="s">
        <v>62</v>
      </c>
      <c r="B22" s="24" t="s">
        <v>33</v>
      </c>
      <c r="C22" s="25">
        <v>42.77</v>
      </c>
      <c r="D22" s="38"/>
      <c r="E22" s="39"/>
    </row>
    <row r="23" spans="1:5">
      <c r="A23" s="26">
        <v>2</v>
      </c>
      <c r="B23" s="3" t="s">
        <v>63</v>
      </c>
      <c r="C23" s="22">
        <f>SUM(C24:C26)</f>
        <v>73.430000000000007</v>
      </c>
      <c r="D23" s="37"/>
      <c r="E23" s="37"/>
    </row>
    <row r="24" spans="1:5">
      <c r="A24" s="23" t="s">
        <v>64</v>
      </c>
      <c r="B24" s="24" t="s">
        <v>60</v>
      </c>
      <c r="C24" s="25">
        <v>49.33</v>
      </c>
      <c r="D24" s="38"/>
      <c r="E24" s="39"/>
    </row>
    <row r="25" spans="1:5">
      <c r="A25" s="23" t="s">
        <v>65</v>
      </c>
      <c r="B25" s="24" t="s">
        <v>54</v>
      </c>
      <c r="C25" s="25">
        <v>10.85</v>
      </c>
      <c r="D25" s="38"/>
      <c r="E25" s="39"/>
    </row>
    <row r="26" spans="1:5">
      <c r="A26" s="23" t="s">
        <v>66</v>
      </c>
      <c r="B26" s="24" t="s">
        <v>33</v>
      </c>
      <c r="C26" s="25">
        <v>13.25</v>
      </c>
      <c r="D26" s="38"/>
      <c r="E26" s="39"/>
    </row>
    <row r="27" spans="1:5">
      <c r="A27" s="21">
        <v>3</v>
      </c>
      <c r="B27" s="3" t="s">
        <v>34</v>
      </c>
      <c r="C27" s="22">
        <v>2.0099999999999998</v>
      </c>
      <c r="D27" s="38"/>
      <c r="E27" s="39"/>
    </row>
    <row r="28" spans="1:5">
      <c r="A28" s="26">
        <v>4</v>
      </c>
      <c r="B28" s="24" t="s">
        <v>35</v>
      </c>
      <c r="C28" s="25">
        <f ca="1">'В ЯУ'!D28+'П ЯУ'!C27</f>
        <v>0</v>
      </c>
      <c r="D28" s="38"/>
      <c r="E28" s="39"/>
    </row>
    <row r="29" spans="1:5">
      <c r="A29" s="21">
        <v>5</v>
      </c>
      <c r="B29" s="3" t="s">
        <v>36</v>
      </c>
      <c r="C29" s="22">
        <f>C8+C23+C27+C28</f>
        <v>2131.48</v>
      </c>
      <c r="D29" s="37"/>
      <c r="E29" s="37"/>
    </row>
    <row r="30" spans="1:5">
      <c r="A30" s="26">
        <v>6</v>
      </c>
      <c r="B30" s="24" t="s">
        <v>37</v>
      </c>
      <c r="C30" s="27">
        <v>0</v>
      </c>
      <c r="D30" s="37"/>
      <c r="E30" s="41"/>
    </row>
    <row r="31" spans="1:5">
      <c r="A31" s="21">
        <v>7</v>
      </c>
      <c r="B31" s="3" t="s">
        <v>38</v>
      </c>
      <c r="C31" s="22">
        <f>C32+C33+C34</f>
        <v>85.259999999999991</v>
      </c>
      <c r="D31" s="37"/>
      <c r="E31" s="41"/>
    </row>
    <row r="32" spans="1:5">
      <c r="A32" s="23" t="s">
        <v>67</v>
      </c>
      <c r="B32" s="24" t="s">
        <v>39</v>
      </c>
      <c r="C32" s="25">
        <v>15.35</v>
      </c>
      <c r="D32" s="38"/>
      <c r="E32" s="42"/>
    </row>
    <row r="33" spans="1:5">
      <c r="A33" s="23" t="s">
        <v>68</v>
      </c>
      <c r="B33" s="24" t="s">
        <v>129</v>
      </c>
      <c r="C33" s="25"/>
      <c r="D33" s="38"/>
      <c r="E33" s="42"/>
    </row>
    <row r="34" spans="1:5">
      <c r="A34" s="23" t="s">
        <v>128</v>
      </c>
      <c r="B34" s="24" t="s">
        <v>130</v>
      </c>
      <c r="C34" s="25">
        <v>69.91</v>
      </c>
      <c r="D34" s="38"/>
      <c r="E34" s="42"/>
    </row>
    <row r="35" spans="1:5" ht="28.5">
      <c r="A35" s="21">
        <v>8</v>
      </c>
      <c r="B35" s="3" t="s">
        <v>69</v>
      </c>
      <c r="C35" s="22">
        <f>C29+C31</f>
        <v>2216.7399999999998</v>
      </c>
      <c r="D35" s="43"/>
      <c r="E35" s="40"/>
    </row>
    <row r="36" spans="1:5">
      <c r="A36" s="23" t="s">
        <v>100</v>
      </c>
      <c r="B36" s="24" t="s">
        <v>70</v>
      </c>
      <c r="C36" s="25">
        <f>C10</f>
        <v>1413.48</v>
      </c>
      <c r="D36" s="44"/>
      <c r="E36" s="39"/>
    </row>
    <row r="37" spans="1:5">
      <c r="A37" s="23" t="s">
        <v>101</v>
      </c>
      <c r="B37" s="28" t="s">
        <v>71</v>
      </c>
      <c r="C37" s="25">
        <f>C35-C36</f>
        <v>803.25999999999976</v>
      </c>
      <c r="D37" s="44"/>
      <c r="E37" s="39"/>
    </row>
    <row r="38" spans="1:5">
      <c r="A38" s="23" t="s">
        <v>102</v>
      </c>
      <c r="B38" s="24" t="s">
        <v>72</v>
      </c>
      <c r="C38" s="25">
        <f>C36/C35%</f>
        <v>63.763905555004207</v>
      </c>
      <c r="D38" s="44"/>
      <c r="E38" s="39"/>
    </row>
    <row r="39" spans="1:5" ht="30">
      <c r="A39" s="23" t="s">
        <v>103</v>
      </c>
      <c r="B39" s="28" t="s">
        <v>73</v>
      </c>
      <c r="C39" s="25">
        <f>C37/C35%</f>
        <v>36.2360944449958</v>
      </c>
      <c r="D39" s="44"/>
      <c r="E39" s="39"/>
    </row>
    <row r="40" spans="1:5">
      <c r="A40" s="26">
        <v>9</v>
      </c>
      <c r="B40" s="24" t="s">
        <v>75</v>
      </c>
      <c r="C40" s="29">
        <f>C31/C35%</f>
        <v>3.8461885471458088</v>
      </c>
      <c r="D40" s="44"/>
      <c r="E40" s="44"/>
    </row>
    <row r="42" spans="1:5" ht="13.15" customHeight="1">
      <c r="B42" s="30"/>
      <c r="C42" s="57"/>
    </row>
  </sheetData>
  <mergeCells count="6">
    <mergeCell ref="D6:E6"/>
    <mergeCell ref="A4:B4"/>
    <mergeCell ref="A2:C2"/>
    <mergeCell ref="B3:C3"/>
    <mergeCell ref="A6:A7"/>
    <mergeCell ref="B6:B7"/>
  </mergeCells>
  <phoneticPr fontId="3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topLeftCell="A16" workbookViewId="0">
      <selection activeCell="C37" sqref="C37"/>
    </sheetView>
  </sheetViews>
  <sheetFormatPr defaultColWidth="8.85546875" defaultRowHeight="15"/>
  <cols>
    <col min="1" max="1" width="8.85546875" style="18"/>
    <col min="2" max="2" width="35.7109375" style="18" customWidth="1"/>
    <col min="3" max="3" width="14" style="18" customWidth="1"/>
    <col min="4" max="4" width="13.5703125" style="18" customWidth="1"/>
    <col min="5" max="5" width="14.7109375" style="18" customWidth="1"/>
    <col min="6" max="16384" width="8.85546875" style="18"/>
  </cols>
  <sheetData>
    <row r="1" spans="1:5">
      <c r="D1" s="18" t="s">
        <v>18</v>
      </c>
    </row>
    <row r="2" spans="1:5">
      <c r="A2" s="133" t="s">
        <v>76</v>
      </c>
      <c r="B2" s="133"/>
      <c r="C2" s="133"/>
      <c r="D2" s="133"/>
      <c r="E2" s="133"/>
    </row>
    <row r="3" spans="1:5">
      <c r="A3" s="19"/>
      <c r="B3" s="34" t="s">
        <v>127</v>
      </c>
      <c r="C3" s="34"/>
      <c r="D3" s="34"/>
    </row>
    <row r="4" spans="1:5">
      <c r="A4" s="19"/>
      <c r="B4" s="33" t="s">
        <v>43</v>
      </c>
      <c r="C4" s="33"/>
      <c r="D4" s="33"/>
    </row>
    <row r="5" spans="1:5">
      <c r="E5" s="18" t="s">
        <v>19</v>
      </c>
    </row>
    <row r="6" spans="1:5" ht="52.15" customHeight="1">
      <c r="A6" s="134" t="s">
        <v>20</v>
      </c>
      <c r="B6" s="134" t="s">
        <v>21</v>
      </c>
      <c r="C6" s="75" t="s">
        <v>12</v>
      </c>
      <c r="D6" s="75" t="s">
        <v>22</v>
      </c>
      <c r="E6" s="76" t="s">
        <v>23</v>
      </c>
    </row>
    <row r="7" spans="1:5" ht="14.45" customHeight="1">
      <c r="A7" s="134"/>
      <c r="B7" s="134"/>
      <c r="C7" s="13" t="s">
        <v>24</v>
      </c>
      <c r="D7" s="13" t="s">
        <v>24</v>
      </c>
      <c r="E7" s="13" t="s">
        <v>24</v>
      </c>
    </row>
    <row r="8" spans="1:5">
      <c r="A8" s="21">
        <v>1</v>
      </c>
      <c r="B8" s="3" t="s">
        <v>25</v>
      </c>
      <c r="C8" s="22">
        <f>C9+C16+C17+C21-0.003</f>
        <v>2529.0069999999996</v>
      </c>
      <c r="D8" s="22">
        <f>D9+D16+D17+D21-0.003</f>
        <v>3131.9869999999996</v>
      </c>
      <c r="E8" s="22">
        <f>E9+E16+E17+E21-0.003</f>
        <v>3131.9869999999996</v>
      </c>
    </row>
    <row r="9" spans="1:5">
      <c r="A9" s="23" t="s">
        <v>45</v>
      </c>
      <c r="B9" s="24" t="s">
        <v>26</v>
      </c>
      <c r="C9" s="22">
        <f>SUM(C10:C15)</f>
        <v>1800.43</v>
      </c>
      <c r="D9" s="22">
        <f>SUM(D10:D15)</f>
        <v>2403.41</v>
      </c>
      <c r="E9" s="22">
        <f>SUM(E10:E15)</f>
        <v>2403.41</v>
      </c>
    </row>
    <row r="10" spans="1:5" ht="30">
      <c r="A10" s="23" t="s">
        <v>46</v>
      </c>
      <c r="B10" s="24" t="s">
        <v>27</v>
      </c>
      <c r="C10" s="25">
        <v>1259.55</v>
      </c>
      <c r="D10" s="25">
        <v>1786.55</v>
      </c>
      <c r="E10" s="25">
        <v>1786.55</v>
      </c>
    </row>
    <row r="11" spans="1:5">
      <c r="A11" s="23" t="s">
        <v>47</v>
      </c>
      <c r="B11" s="24" t="s">
        <v>28</v>
      </c>
      <c r="C11" s="25">
        <v>229.41</v>
      </c>
      <c r="D11" s="25">
        <v>229.41</v>
      </c>
      <c r="E11" s="25">
        <v>229.41</v>
      </c>
    </row>
    <row r="12" spans="1:5">
      <c r="A12" s="23" t="s">
        <v>48</v>
      </c>
      <c r="B12" s="51" t="s">
        <v>96</v>
      </c>
      <c r="C12" s="25">
        <v>0</v>
      </c>
      <c r="D12" s="25">
        <v>0</v>
      </c>
      <c r="E12" s="25">
        <v>0</v>
      </c>
    </row>
    <row r="13" spans="1:5" ht="30">
      <c r="A13" s="23" t="s">
        <v>49</v>
      </c>
      <c r="B13" s="24" t="s">
        <v>29</v>
      </c>
      <c r="C13" s="25">
        <v>2.88</v>
      </c>
      <c r="D13" s="25">
        <v>2.88</v>
      </c>
      <c r="E13" s="25">
        <v>2.88</v>
      </c>
    </row>
    <row r="14" spans="1:5" ht="30">
      <c r="A14" s="23" t="s">
        <v>95</v>
      </c>
      <c r="B14" s="24" t="s">
        <v>30</v>
      </c>
      <c r="C14" s="25">
        <v>13.84</v>
      </c>
      <c r="D14" s="25">
        <v>13.84</v>
      </c>
      <c r="E14" s="25">
        <v>13.84</v>
      </c>
    </row>
    <row r="15" spans="1:5" ht="25.5">
      <c r="A15" s="23" t="s">
        <v>98</v>
      </c>
      <c r="B15" s="51" t="s">
        <v>99</v>
      </c>
      <c r="C15" s="25">
        <v>294.75</v>
      </c>
      <c r="D15" s="25">
        <v>370.73</v>
      </c>
      <c r="E15" s="25">
        <v>370.73</v>
      </c>
    </row>
    <row r="16" spans="1:5" ht="32.450000000000003" customHeight="1">
      <c r="A16" s="23" t="s">
        <v>50</v>
      </c>
      <c r="B16" s="3" t="s">
        <v>51</v>
      </c>
      <c r="C16" s="22">
        <v>173.31</v>
      </c>
      <c r="D16" s="22">
        <v>173.31</v>
      </c>
      <c r="E16" s="22">
        <v>173.31</v>
      </c>
    </row>
    <row r="17" spans="1:5">
      <c r="A17" s="23" t="s">
        <v>52</v>
      </c>
      <c r="B17" s="3" t="s">
        <v>31</v>
      </c>
      <c r="C17" s="22">
        <f>SUM(C18:C20)</f>
        <v>320.96000000000004</v>
      </c>
      <c r="D17" s="22">
        <f>SUM(D18:D20)</f>
        <v>320.96000000000004</v>
      </c>
      <c r="E17" s="22">
        <f>SUM(E18:E20)</f>
        <v>320.96000000000004</v>
      </c>
    </row>
    <row r="18" spans="1:5">
      <c r="A18" s="23" t="s">
        <v>53</v>
      </c>
      <c r="B18" s="24" t="s">
        <v>54</v>
      </c>
      <c r="C18" s="25">
        <v>36.57</v>
      </c>
      <c r="D18" s="25">
        <v>36.57</v>
      </c>
      <c r="E18" s="25">
        <v>36.57</v>
      </c>
    </row>
    <row r="19" spans="1:5">
      <c r="A19" s="23" t="s">
        <v>55</v>
      </c>
      <c r="B19" s="24" t="s">
        <v>32</v>
      </c>
      <c r="C19" s="25">
        <v>63.11</v>
      </c>
      <c r="D19" s="25">
        <v>63.11</v>
      </c>
      <c r="E19" s="25">
        <v>63.11</v>
      </c>
    </row>
    <row r="20" spans="1:5">
      <c r="A20" s="23" t="s">
        <v>56</v>
      </c>
      <c r="B20" s="24" t="s">
        <v>33</v>
      </c>
      <c r="C20" s="25">
        <v>221.28</v>
      </c>
      <c r="D20" s="25">
        <v>221.28</v>
      </c>
      <c r="E20" s="25">
        <v>221.28</v>
      </c>
    </row>
    <row r="21" spans="1:5" ht="28.5">
      <c r="A21" s="23" t="s">
        <v>57</v>
      </c>
      <c r="B21" s="3" t="s">
        <v>58</v>
      </c>
      <c r="C21" s="22">
        <f>SUM(C22:C24)</f>
        <v>234.31</v>
      </c>
      <c r="D21" s="22">
        <f>SUM(D22:D24)</f>
        <v>234.31</v>
      </c>
      <c r="E21" s="22">
        <f>SUM(E22:E24)</f>
        <v>234.31</v>
      </c>
    </row>
    <row r="22" spans="1:5">
      <c r="A22" s="23" t="s">
        <v>59</v>
      </c>
      <c r="B22" s="24" t="s">
        <v>60</v>
      </c>
      <c r="C22" s="25">
        <v>129.94999999999999</v>
      </c>
      <c r="D22" s="25">
        <v>129.94999999999999</v>
      </c>
      <c r="E22" s="25">
        <v>129.94999999999999</v>
      </c>
    </row>
    <row r="23" spans="1:5">
      <c r="A23" s="23" t="s">
        <v>61</v>
      </c>
      <c r="B23" s="24" t="s">
        <v>54</v>
      </c>
      <c r="C23" s="25">
        <v>28.59</v>
      </c>
      <c r="D23" s="25">
        <v>28.59</v>
      </c>
      <c r="E23" s="25">
        <v>28.59</v>
      </c>
    </row>
    <row r="24" spans="1:5">
      <c r="A24" s="23" t="s">
        <v>62</v>
      </c>
      <c r="B24" s="24" t="s">
        <v>33</v>
      </c>
      <c r="C24" s="25">
        <v>75.77</v>
      </c>
      <c r="D24" s="25">
        <v>75.77</v>
      </c>
      <c r="E24" s="25">
        <v>75.77</v>
      </c>
    </row>
    <row r="25" spans="1:5">
      <c r="A25" s="26">
        <v>2</v>
      </c>
      <c r="B25" s="3" t="s">
        <v>63</v>
      </c>
      <c r="C25" s="22">
        <f>SUM(C26:C28)-0.003</f>
        <v>90.016999999999996</v>
      </c>
      <c r="D25" s="22">
        <f>SUM(D26:D28)-0.003</f>
        <v>90.016999999999996</v>
      </c>
      <c r="E25" s="22">
        <f>SUM(E26:E28)-0.003</f>
        <v>90.016999999999996</v>
      </c>
    </row>
    <row r="26" spans="1:5">
      <c r="A26" s="23" t="s">
        <v>64</v>
      </c>
      <c r="B26" s="24" t="s">
        <v>60</v>
      </c>
      <c r="C26" s="25">
        <v>60.47</v>
      </c>
      <c r="D26" s="25">
        <v>60.47</v>
      </c>
      <c r="E26" s="25">
        <v>60.47</v>
      </c>
    </row>
    <row r="27" spans="1:5">
      <c r="A27" s="23" t="s">
        <v>65</v>
      </c>
      <c r="B27" s="24" t="s">
        <v>54</v>
      </c>
      <c r="C27" s="25">
        <v>13.31</v>
      </c>
      <c r="D27" s="25">
        <v>13.31</v>
      </c>
      <c r="E27" s="25">
        <v>13.31</v>
      </c>
    </row>
    <row r="28" spans="1:5">
      <c r="A28" s="23" t="s">
        <v>66</v>
      </c>
      <c r="B28" s="24" t="s">
        <v>33</v>
      </c>
      <c r="C28" s="25">
        <v>16.239999999999998</v>
      </c>
      <c r="D28" s="25">
        <v>16.239999999999998</v>
      </c>
      <c r="E28" s="25">
        <v>16.239999999999998</v>
      </c>
    </row>
    <row r="29" spans="1:5">
      <c r="A29" s="21">
        <v>3</v>
      </c>
      <c r="B29" s="3" t="s">
        <v>34</v>
      </c>
      <c r="C29" s="22">
        <v>2.46</v>
      </c>
      <c r="D29" s="22">
        <v>2.46</v>
      </c>
      <c r="E29" s="22">
        <v>2.46</v>
      </c>
    </row>
    <row r="30" spans="1:5">
      <c r="A30" s="21">
        <v>4</v>
      </c>
      <c r="B30" s="3" t="s">
        <v>35</v>
      </c>
      <c r="C30" s="22">
        <v>7.48</v>
      </c>
      <c r="D30" s="22">
        <v>7.48</v>
      </c>
      <c r="E30" s="22">
        <v>7.48</v>
      </c>
    </row>
    <row r="31" spans="1:5">
      <c r="A31" s="21">
        <v>5</v>
      </c>
      <c r="B31" s="3" t="s">
        <v>36</v>
      </c>
      <c r="C31" s="22">
        <f>C8+C25+C30+C29</f>
        <v>2628.9639999999995</v>
      </c>
      <c r="D31" s="22">
        <f>D8+D25+D30+D29</f>
        <v>3231.9439999999995</v>
      </c>
      <c r="E31" s="22">
        <f>E8+E25+E30+E29</f>
        <v>3231.9439999999995</v>
      </c>
    </row>
    <row r="32" spans="1:5">
      <c r="A32" s="21">
        <v>6</v>
      </c>
      <c r="B32" s="3" t="s">
        <v>37</v>
      </c>
      <c r="C32" s="72">
        <v>0</v>
      </c>
      <c r="D32" s="72">
        <v>0</v>
      </c>
      <c r="E32" s="72">
        <v>0</v>
      </c>
    </row>
    <row r="33" spans="1:5">
      <c r="A33" s="21">
        <v>7</v>
      </c>
      <c r="B33" s="3" t="s">
        <v>38</v>
      </c>
      <c r="C33" s="22">
        <f>C34+C35+C36</f>
        <v>105.16</v>
      </c>
      <c r="D33" s="22">
        <f>D34+D35+D36</f>
        <v>129.29</v>
      </c>
      <c r="E33" s="22">
        <f>E34+E35+E36</f>
        <v>129.28</v>
      </c>
    </row>
    <row r="34" spans="1:5">
      <c r="A34" s="23" t="s">
        <v>67</v>
      </c>
      <c r="B34" s="24" t="s">
        <v>39</v>
      </c>
      <c r="C34" s="25">
        <v>18.93</v>
      </c>
      <c r="D34" s="25">
        <v>23.27</v>
      </c>
      <c r="E34" s="25">
        <v>23.27</v>
      </c>
    </row>
    <row r="35" spans="1:5">
      <c r="A35" s="23" t="s">
        <v>68</v>
      </c>
      <c r="B35" s="24" t="s">
        <v>129</v>
      </c>
      <c r="C35" s="25">
        <v>0</v>
      </c>
      <c r="D35" s="25">
        <v>0</v>
      </c>
      <c r="E35" s="25">
        <v>0</v>
      </c>
    </row>
    <row r="36" spans="1:5">
      <c r="A36" s="23" t="s">
        <v>128</v>
      </c>
      <c r="B36" s="24" t="s">
        <v>130</v>
      </c>
      <c r="C36" s="25">
        <v>86.23</v>
      </c>
      <c r="D36" s="25">
        <v>106.02</v>
      </c>
      <c r="E36" s="25">
        <v>106.01</v>
      </c>
    </row>
    <row r="37" spans="1:5" ht="28.5">
      <c r="A37" s="21">
        <v>8</v>
      </c>
      <c r="B37" s="3" t="s">
        <v>69</v>
      </c>
      <c r="C37" s="22">
        <v>2734.13</v>
      </c>
      <c r="D37" s="22">
        <v>3361.24</v>
      </c>
      <c r="E37" s="22">
        <v>3361.23</v>
      </c>
    </row>
    <row r="38" spans="1:5">
      <c r="A38" s="23" t="s">
        <v>100</v>
      </c>
      <c r="B38" s="24" t="s">
        <v>70</v>
      </c>
      <c r="C38" s="25">
        <f>C10</f>
        <v>1259.55</v>
      </c>
      <c r="D38" s="25">
        <f>D10</f>
        <v>1786.55</v>
      </c>
      <c r="E38" s="25">
        <f>E10</f>
        <v>1786.55</v>
      </c>
    </row>
    <row r="39" spans="1:5" ht="30">
      <c r="A39" s="23" t="s">
        <v>101</v>
      </c>
      <c r="B39" s="28" t="s">
        <v>71</v>
      </c>
      <c r="C39" s="25">
        <v>1474.58</v>
      </c>
      <c r="D39" s="25">
        <v>1574.69</v>
      </c>
      <c r="E39" s="25">
        <v>1574.68</v>
      </c>
    </row>
    <row r="40" spans="1:5">
      <c r="A40" s="23" t="s">
        <v>102</v>
      </c>
      <c r="B40" s="24" t="s">
        <v>72</v>
      </c>
      <c r="C40" s="25">
        <f>C38/C37%</f>
        <v>46.067670520421487</v>
      </c>
      <c r="D40" s="25">
        <f>D38/D37%</f>
        <v>53.151515512132427</v>
      </c>
      <c r="E40" s="25">
        <f>E38/E37%</f>
        <v>53.151673643279395</v>
      </c>
    </row>
    <row r="41" spans="1:5" ht="30">
      <c r="A41" s="23" t="s">
        <v>103</v>
      </c>
      <c r="B41" s="28" t="s">
        <v>73</v>
      </c>
      <c r="C41" s="25">
        <f>C39/C37%</f>
        <v>53.932329479578513</v>
      </c>
      <c r="D41" s="25">
        <f>D39/D37%</f>
        <v>46.848484487867573</v>
      </c>
      <c r="E41" s="25">
        <f>E39/E37%</f>
        <v>46.848326356720612</v>
      </c>
    </row>
    <row r="42" spans="1:5">
      <c r="A42" s="26">
        <v>9</v>
      </c>
      <c r="B42" s="24" t="s">
        <v>75</v>
      </c>
      <c r="C42" s="29">
        <f>C33/C37%</f>
        <v>3.8461960477373056</v>
      </c>
      <c r="D42" s="29">
        <f>D33/D37%</f>
        <v>3.84649712606062</v>
      </c>
      <c r="E42" s="29">
        <f>E33/E37%</f>
        <v>3.8462110596418575</v>
      </c>
    </row>
  </sheetData>
  <mergeCells count="3">
    <mergeCell ref="A2:E2"/>
    <mergeCell ref="A6:A7"/>
    <mergeCell ref="B6:B7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7"/>
  <sheetViews>
    <sheetView topLeftCell="A15" workbookViewId="0">
      <selection activeCell="E37" sqref="E37"/>
    </sheetView>
  </sheetViews>
  <sheetFormatPr defaultColWidth="8.85546875" defaultRowHeight="15"/>
  <cols>
    <col min="1" max="1" width="8.85546875" style="18"/>
    <col min="2" max="2" width="33.7109375" style="18" customWidth="1"/>
    <col min="3" max="3" width="12" style="18" customWidth="1"/>
    <col min="4" max="4" width="13.28515625" style="18" customWidth="1"/>
    <col min="5" max="5" width="13.7109375" style="18" customWidth="1"/>
    <col min="6" max="6" width="10.42578125" style="18" bestFit="1" customWidth="1"/>
    <col min="7" max="16384" width="8.85546875" style="18"/>
  </cols>
  <sheetData>
    <row r="1" spans="1:6">
      <c r="D1" s="32" t="s">
        <v>18</v>
      </c>
    </row>
    <row r="2" spans="1:6">
      <c r="A2" s="34" t="s">
        <v>81</v>
      </c>
      <c r="C2" s="34"/>
      <c r="D2" s="34"/>
    </row>
    <row r="3" spans="1:6">
      <c r="A3" s="133" t="s">
        <v>82</v>
      </c>
      <c r="B3" s="133"/>
      <c r="C3" s="133"/>
      <c r="D3" s="133"/>
      <c r="E3" s="133"/>
    </row>
    <row r="4" spans="1:6">
      <c r="A4" s="135" t="s">
        <v>43</v>
      </c>
      <c r="B4" s="135"/>
      <c r="C4" s="135"/>
      <c r="D4" s="135"/>
      <c r="E4" s="135"/>
    </row>
    <row r="5" spans="1:6" ht="15.75">
      <c r="A5" s="19"/>
      <c r="B5" s="20"/>
      <c r="C5" s="20"/>
      <c r="D5" s="20"/>
    </row>
    <row r="6" spans="1:6">
      <c r="E6" s="32" t="s">
        <v>19</v>
      </c>
    </row>
    <row r="7" spans="1:6" ht="69.599999999999994" customHeight="1">
      <c r="A7" s="137" t="s">
        <v>20</v>
      </c>
      <c r="B7" s="137" t="s">
        <v>21</v>
      </c>
      <c r="C7" s="75" t="s">
        <v>12</v>
      </c>
      <c r="D7" s="75" t="s">
        <v>22</v>
      </c>
      <c r="E7" s="76" t="s">
        <v>23</v>
      </c>
    </row>
    <row r="8" spans="1:6" ht="24" customHeight="1">
      <c r="A8" s="137"/>
      <c r="B8" s="137"/>
      <c r="C8" s="8" t="s">
        <v>24</v>
      </c>
      <c r="D8" s="8" t="s">
        <v>24</v>
      </c>
      <c r="E8" s="8" t="s">
        <v>24</v>
      </c>
    </row>
    <row r="9" spans="1:6">
      <c r="A9" s="45">
        <v>1</v>
      </c>
      <c r="B9" s="46" t="s">
        <v>25</v>
      </c>
      <c r="C9" s="48">
        <f>C10+C16+C17+C21</f>
        <v>1956.0200000000004</v>
      </c>
      <c r="D9" s="48">
        <f>D10+D16+D17+D21</f>
        <v>2483.02</v>
      </c>
      <c r="E9" s="48">
        <f>E10+E16+E17+E21</f>
        <v>2483.02</v>
      </c>
      <c r="F9" s="49"/>
    </row>
    <row r="10" spans="1:6">
      <c r="A10" s="50" t="s">
        <v>45</v>
      </c>
      <c r="B10" s="51" t="s">
        <v>26</v>
      </c>
      <c r="C10" s="48">
        <f>C11+C12+C13+C14+C15</f>
        <v>1498.5400000000002</v>
      </c>
      <c r="D10" s="48">
        <f>D11+D12+D13+D14+D15</f>
        <v>2025.5400000000002</v>
      </c>
      <c r="E10" s="48">
        <f>E11+E12+E13+E14+E15</f>
        <v>2025.5400000000002</v>
      </c>
    </row>
    <row r="11" spans="1:6" ht="25.5">
      <c r="A11" s="50" t="s">
        <v>46</v>
      </c>
      <c r="B11" s="51" t="s">
        <v>27</v>
      </c>
      <c r="C11" s="25">
        <v>1259.55</v>
      </c>
      <c r="D11" s="25">
        <v>1786.55</v>
      </c>
      <c r="E11" s="25">
        <v>1786.55</v>
      </c>
    </row>
    <row r="12" spans="1:6">
      <c r="A12" s="50" t="s">
        <v>47</v>
      </c>
      <c r="B12" s="51" t="s">
        <v>28</v>
      </c>
      <c r="C12" s="53">
        <v>229.41</v>
      </c>
      <c r="D12" s="53">
        <v>229.41</v>
      </c>
      <c r="E12" s="53">
        <v>229.41</v>
      </c>
    </row>
    <row r="13" spans="1:6">
      <c r="A13" s="50" t="s">
        <v>48</v>
      </c>
      <c r="B13" s="51" t="s">
        <v>96</v>
      </c>
      <c r="C13" s="53">
        <v>0</v>
      </c>
      <c r="D13" s="53">
        <v>0</v>
      </c>
      <c r="E13" s="53">
        <v>0</v>
      </c>
    </row>
    <row r="14" spans="1:6" ht="25.5">
      <c r="A14" s="50" t="s">
        <v>49</v>
      </c>
      <c r="B14" s="51" t="s">
        <v>29</v>
      </c>
      <c r="C14" s="53">
        <v>0.94</v>
      </c>
      <c r="D14" s="53">
        <v>0.94</v>
      </c>
      <c r="E14" s="53">
        <v>0.94</v>
      </c>
    </row>
    <row r="15" spans="1:6" ht="25.5">
      <c r="A15" s="50" t="s">
        <v>95</v>
      </c>
      <c r="B15" s="51" t="s">
        <v>30</v>
      </c>
      <c r="C15" s="53">
        <v>8.64</v>
      </c>
      <c r="D15" s="53">
        <v>8.64</v>
      </c>
      <c r="E15" s="53">
        <v>8.64</v>
      </c>
    </row>
    <row r="16" spans="1:6" ht="25.5">
      <c r="A16" s="50" t="s">
        <v>50</v>
      </c>
      <c r="B16" s="46" t="s">
        <v>51</v>
      </c>
      <c r="C16" s="48">
        <v>145.91999999999999</v>
      </c>
      <c r="D16" s="48">
        <v>145.91999999999999</v>
      </c>
      <c r="E16" s="48">
        <v>145.91999999999999</v>
      </c>
    </row>
    <row r="17" spans="1:6">
      <c r="A17" s="50" t="s">
        <v>52</v>
      </c>
      <c r="B17" s="46" t="s">
        <v>31</v>
      </c>
      <c r="C17" s="48">
        <f>SUM(C18:C20)</f>
        <v>104.68</v>
      </c>
      <c r="D17" s="48">
        <f>SUM(D18:D20)</f>
        <v>104.68</v>
      </c>
      <c r="E17" s="48">
        <f>SUM(E18:E20)</f>
        <v>104.68</v>
      </c>
    </row>
    <row r="18" spans="1:6">
      <c r="A18" s="50" t="s">
        <v>53</v>
      </c>
      <c r="B18" s="51" t="s">
        <v>54</v>
      </c>
      <c r="C18" s="53">
        <v>31.14</v>
      </c>
      <c r="D18" s="53">
        <v>31.14</v>
      </c>
      <c r="E18" s="53">
        <v>31.14</v>
      </c>
    </row>
    <row r="19" spans="1:6">
      <c r="A19" s="50" t="s">
        <v>55</v>
      </c>
      <c r="B19" s="51" t="s">
        <v>32</v>
      </c>
      <c r="C19" s="53">
        <v>44.14</v>
      </c>
      <c r="D19" s="53">
        <v>44.14</v>
      </c>
      <c r="E19" s="53">
        <v>44.14</v>
      </c>
    </row>
    <row r="20" spans="1:6">
      <c r="A20" s="50" t="s">
        <v>56</v>
      </c>
      <c r="B20" s="51" t="s">
        <v>33</v>
      </c>
      <c r="C20" s="53">
        <v>29.4</v>
      </c>
      <c r="D20" s="53">
        <v>29.4</v>
      </c>
      <c r="E20" s="53">
        <v>29.4</v>
      </c>
    </row>
    <row r="21" spans="1:6">
      <c r="A21" s="50" t="s">
        <v>57</v>
      </c>
      <c r="B21" s="46" t="s">
        <v>58</v>
      </c>
      <c r="C21" s="48">
        <f>SUM(C22:C24)</f>
        <v>206.88</v>
      </c>
      <c r="D21" s="48">
        <f>SUM(D22:D24)</f>
        <v>206.88</v>
      </c>
      <c r="E21" s="48">
        <f>SUM(E22:E24)</f>
        <v>206.88</v>
      </c>
      <c r="F21" s="49"/>
    </row>
    <row r="22" spans="1:6">
      <c r="A22" s="50" t="s">
        <v>59</v>
      </c>
      <c r="B22" s="51" t="s">
        <v>60</v>
      </c>
      <c r="C22" s="53">
        <v>114.74</v>
      </c>
      <c r="D22" s="53">
        <v>114.74</v>
      </c>
      <c r="E22" s="53">
        <v>114.74</v>
      </c>
    </row>
    <row r="23" spans="1:6">
      <c r="A23" s="50" t="s">
        <v>61</v>
      </c>
      <c r="B23" s="51" t="s">
        <v>54</v>
      </c>
      <c r="C23" s="53">
        <v>25.24</v>
      </c>
      <c r="D23" s="53">
        <v>25.24</v>
      </c>
      <c r="E23" s="53">
        <v>25.24</v>
      </c>
    </row>
    <row r="24" spans="1:6">
      <c r="A24" s="50" t="s">
        <v>62</v>
      </c>
      <c r="B24" s="51" t="s">
        <v>33</v>
      </c>
      <c r="C24" s="53">
        <v>66.900000000000006</v>
      </c>
      <c r="D24" s="53">
        <v>66.900000000000006</v>
      </c>
      <c r="E24" s="53">
        <v>66.900000000000006</v>
      </c>
    </row>
    <row r="25" spans="1:6">
      <c r="A25" s="54">
        <v>2</v>
      </c>
      <c r="B25" s="46" t="s">
        <v>63</v>
      </c>
      <c r="C25" s="48">
        <f>SUM(C26:C28)</f>
        <v>79.48</v>
      </c>
      <c r="D25" s="48">
        <f>SUM(D26:D28)</f>
        <v>79.48</v>
      </c>
      <c r="E25" s="48">
        <f>SUM(E26:E28)</f>
        <v>79.48</v>
      </c>
      <c r="F25" s="49"/>
    </row>
    <row r="26" spans="1:6">
      <c r="A26" s="50" t="s">
        <v>64</v>
      </c>
      <c r="B26" s="51" t="s">
        <v>60</v>
      </c>
      <c r="C26" s="53">
        <v>53.39</v>
      </c>
      <c r="D26" s="53">
        <v>53.39</v>
      </c>
      <c r="E26" s="53">
        <v>53.39</v>
      </c>
    </row>
    <row r="27" spans="1:6">
      <c r="A27" s="50" t="s">
        <v>65</v>
      </c>
      <c r="B27" s="51" t="s">
        <v>54</v>
      </c>
      <c r="C27" s="53">
        <v>11.75</v>
      </c>
      <c r="D27" s="53">
        <v>11.75</v>
      </c>
      <c r="E27" s="53">
        <v>11.75</v>
      </c>
    </row>
    <row r="28" spans="1:6">
      <c r="A28" s="50" t="s">
        <v>66</v>
      </c>
      <c r="B28" s="51" t="s">
        <v>33</v>
      </c>
      <c r="C28" s="53">
        <v>14.34</v>
      </c>
      <c r="D28" s="53">
        <v>14.34</v>
      </c>
      <c r="E28" s="53">
        <v>14.34</v>
      </c>
    </row>
    <row r="29" spans="1:6">
      <c r="A29" s="45">
        <v>3</v>
      </c>
      <c r="B29" s="46" t="s">
        <v>34</v>
      </c>
      <c r="C29" s="53">
        <v>2.17</v>
      </c>
      <c r="D29" s="53">
        <v>2.17</v>
      </c>
      <c r="E29" s="53">
        <v>2.17</v>
      </c>
    </row>
    <row r="30" spans="1:6">
      <c r="A30" s="45">
        <v>4</v>
      </c>
      <c r="B30" s="46" t="s">
        <v>35</v>
      </c>
      <c r="C30" s="48">
        <v>6.6</v>
      </c>
      <c r="D30" s="48">
        <v>6.6</v>
      </c>
      <c r="E30" s="48">
        <v>6.6</v>
      </c>
    </row>
    <row r="31" spans="1:6">
      <c r="A31" s="45">
        <v>5</v>
      </c>
      <c r="B31" s="46" t="s">
        <v>36</v>
      </c>
      <c r="C31" s="48">
        <f>C9+C25+C29+C30</f>
        <v>2044.2700000000004</v>
      </c>
      <c r="D31" s="48">
        <f>D9+D25+D29+D30</f>
        <v>2571.27</v>
      </c>
      <c r="E31" s="48">
        <f>E9+E25+E29+E30</f>
        <v>2571.27</v>
      </c>
      <c r="F31" s="49"/>
    </row>
    <row r="32" spans="1:6">
      <c r="A32" s="45">
        <v>6</v>
      </c>
      <c r="B32" s="46" t="s">
        <v>37</v>
      </c>
      <c r="C32" s="55">
        <v>0</v>
      </c>
      <c r="D32" s="55">
        <v>0</v>
      </c>
      <c r="E32" s="55">
        <v>0</v>
      </c>
    </row>
    <row r="33" spans="1:5">
      <c r="A33" s="45">
        <v>7</v>
      </c>
      <c r="B33" s="46" t="s">
        <v>38</v>
      </c>
      <c r="C33" s="48">
        <f>C34+C35+C36</f>
        <v>81.77</v>
      </c>
      <c r="D33" s="48">
        <f>D34+D35+D36</f>
        <v>102.85000000000001</v>
      </c>
      <c r="E33" s="48">
        <f>E34+E35+E36</f>
        <v>102.85000000000001</v>
      </c>
    </row>
    <row r="34" spans="1:5">
      <c r="A34" s="23" t="s">
        <v>67</v>
      </c>
      <c r="B34" s="24" t="s">
        <v>39</v>
      </c>
      <c r="C34" s="53">
        <v>14.72</v>
      </c>
      <c r="D34" s="53">
        <v>18.510000000000002</v>
      </c>
      <c r="E34" s="53">
        <v>18.510000000000002</v>
      </c>
    </row>
    <row r="35" spans="1:5">
      <c r="A35" s="23" t="s">
        <v>68</v>
      </c>
      <c r="B35" s="24" t="s">
        <v>129</v>
      </c>
      <c r="C35" s="53">
        <v>0</v>
      </c>
      <c r="D35" s="53">
        <v>0</v>
      </c>
      <c r="E35" s="53">
        <v>0</v>
      </c>
    </row>
    <row r="36" spans="1:5">
      <c r="A36" s="23" t="s">
        <v>128</v>
      </c>
      <c r="B36" s="24" t="s">
        <v>130</v>
      </c>
      <c r="C36" s="53">
        <v>67.05</v>
      </c>
      <c r="D36" s="53">
        <v>84.34</v>
      </c>
      <c r="E36" s="53">
        <v>84.34</v>
      </c>
    </row>
    <row r="37" spans="1:5" ht="25.5">
      <c r="A37" s="45">
        <v>8</v>
      </c>
      <c r="B37" s="46" t="s">
        <v>69</v>
      </c>
      <c r="C37" s="48">
        <f>C31+C33</f>
        <v>2126.0400000000004</v>
      </c>
      <c r="D37" s="48">
        <f>D31+D33</f>
        <v>2674.12</v>
      </c>
      <c r="E37" s="48">
        <f>E31+E33</f>
        <v>2674.12</v>
      </c>
    </row>
    <row r="38" spans="1:5">
      <c r="A38" s="50" t="s">
        <v>100</v>
      </c>
      <c r="B38" s="51" t="s">
        <v>70</v>
      </c>
      <c r="C38" s="53">
        <f>C11</f>
        <v>1259.55</v>
      </c>
      <c r="D38" s="53">
        <f>D11</f>
        <v>1786.55</v>
      </c>
      <c r="E38" s="53">
        <f>E11</f>
        <v>1786.55</v>
      </c>
    </row>
    <row r="39" spans="1:5">
      <c r="A39" s="50" t="s">
        <v>101</v>
      </c>
      <c r="B39" s="56" t="s">
        <v>71</v>
      </c>
      <c r="C39" s="53">
        <f>C37-C38</f>
        <v>866.49000000000046</v>
      </c>
      <c r="D39" s="53">
        <f>D37-D38</f>
        <v>887.56999999999994</v>
      </c>
      <c r="E39" s="53">
        <f>E37-E38</f>
        <v>887.56999999999994</v>
      </c>
    </row>
    <row r="40" spans="1:5">
      <c r="A40" s="50" t="s">
        <v>102</v>
      </c>
      <c r="B40" s="51" t="s">
        <v>72</v>
      </c>
      <c r="C40" s="53">
        <f>C38/C37%</f>
        <v>59.243946492069753</v>
      </c>
      <c r="D40" s="53">
        <f>D38/D37%</f>
        <v>66.808894140876248</v>
      </c>
      <c r="E40" s="53">
        <f>E38/E37%</f>
        <v>66.808894140876248</v>
      </c>
    </row>
    <row r="41" spans="1:5" ht="25.5">
      <c r="A41" s="50" t="s">
        <v>103</v>
      </c>
      <c r="B41" s="56" t="s">
        <v>73</v>
      </c>
      <c r="C41" s="53">
        <f>C39/C37%</f>
        <v>40.756053507930247</v>
      </c>
      <c r="D41" s="53">
        <f>D39/D37%</f>
        <v>33.191105859123745</v>
      </c>
      <c r="E41" s="53">
        <f>E39/E37%</f>
        <v>33.191105859123745</v>
      </c>
    </row>
    <row r="42" spans="1:5">
      <c r="A42" s="74">
        <v>9</v>
      </c>
      <c r="B42" s="46" t="s">
        <v>97</v>
      </c>
      <c r="C42" s="48">
        <v>44608.75</v>
      </c>
      <c r="D42" s="48">
        <v>6603.41</v>
      </c>
      <c r="E42" s="48">
        <v>2804.05</v>
      </c>
    </row>
    <row r="43" spans="1:5">
      <c r="A43" s="54">
        <v>10</v>
      </c>
      <c r="B43" s="51" t="s">
        <v>75</v>
      </c>
      <c r="C43" s="29">
        <f>C33/C37%</f>
        <v>3.8461176647664193</v>
      </c>
      <c r="D43" s="29">
        <f>D33/D37%</f>
        <v>3.8461250804002818</v>
      </c>
      <c r="E43" s="29">
        <f>E33/E37%</f>
        <v>3.8461250804002818</v>
      </c>
    </row>
    <row r="45" spans="1:5" ht="13.15" customHeight="1"/>
    <row r="46" spans="1:5">
      <c r="B46" s="30"/>
      <c r="D46" s="57"/>
    </row>
    <row r="47" spans="1:5">
      <c r="C47" s="17"/>
    </row>
  </sheetData>
  <mergeCells count="4">
    <mergeCell ref="A3:E3"/>
    <mergeCell ref="A4:E4"/>
    <mergeCell ref="A7:A8"/>
    <mergeCell ref="B7:B8"/>
  </mergeCells>
  <phoneticPr fontId="33" type="noConversion"/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topLeftCell="A13" workbookViewId="0">
      <selection activeCell="C35" sqref="C35"/>
    </sheetView>
  </sheetViews>
  <sheetFormatPr defaultColWidth="8.85546875" defaultRowHeight="15"/>
  <cols>
    <col min="1" max="1" width="7.85546875" style="18" customWidth="1"/>
    <col min="2" max="2" width="33.7109375" style="18" customWidth="1"/>
    <col min="3" max="3" width="13.5703125" style="18" customWidth="1"/>
    <col min="4" max="4" width="14.28515625" style="18" customWidth="1"/>
    <col min="5" max="5" width="13.7109375" style="18" customWidth="1"/>
    <col min="6" max="6" width="10.42578125" style="18" bestFit="1" customWidth="1"/>
    <col min="7" max="16384" width="8.85546875" style="18"/>
  </cols>
  <sheetData>
    <row r="1" spans="1:6">
      <c r="E1" s="32" t="s">
        <v>18</v>
      </c>
    </row>
    <row r="2" spans="1:6">
      <c r="A2" s="34" t="s">
        <v>81</v>
      </c>
      <c r="C2" s="34"/>
      <c r="D2" s="34"/>
      <c r="E2" s="32"/>
    </row>
    <row r="3" spans="1:6">
      <c r="A3" s="19"/>
      <c r="B3" s="133" t="s">
        <v>82</v>
      </c>
      <c r="C3" s="133"/>
      <c r="D3" s="133"/>
    </row>
    <row r="4" spans="1:6">
      <c r="A4" s="19"/>
      <c r="B4" s="135" t="s">
        <v>77</v>
      </c>
      <c r="C4" s="135"/>
      <c r="D4" s="135"/>
    </row>
    <row r="5" spans="1:6">
      <c r="E5" s="32" t="s">
        <v>19</v>
      </c>
    </row>
    <row r="6" spans="1:6" ht="73.900000000000006" customHeight="1">
      <c r="A6" s="137" t="s">
        <v>20</v>
      </c>
      <c r="B6" s="137" t="s">
        <v>21</v>
      </c>
      <c r="C6" s="75" t="s">
        <v>12</v>
      </c>
      <c r="D6" s="75" t="s">
        <v>22</v>
      </c>
      <c r="E6" s="76" t="s">
        <v>23</v>
      </c>
    </row>
    <row r="7" spans="1:6" ht="24" customHeight="1">
      <c r="A7" s="137"/>
      <c r="B7" s="137"/>
      <c r="C7" s="8" t="s">
        <v>24</v>
      </c>
      <c r="D7" s="8" t="s">
        <v>24</v>
      </c>
      <c r="E7" s="8" t="s">
        <v>24</v>
      </c>
    </row>
    <row r="8" spans="1:6">
      <c r="A8" s="45">
        <v>1</v>
      </c>
      <c r="B8" s="46" t="s">
        <v>25</v>
      </c>
      <c r="C8" s="48">
        <f>C9+C14+C15+C19</f>
        <v>2191.5299999999997</v>
      </c>
      <c r="D8" s="48">
        <f>D9+D14+D15+D19</f>
        <v>2798.3300000000004</v>
      </c>
      <c r="E8" s="48">
        <f>E9+E14+E15+E19</f>
        <v>2975.69</v>
      </c>
      <c r="F8" s="49"/>
    </row>
    <row r="9" spans="1:6">
      <c r="A9" s="50" t="s">
        <v>45</v>
      </c>
      <c r="B9" s="51" t="s">
        <v>26</v>
      </c>
      <c r="C9" s="48">
        <f>C10+C11+C12+C13</f>
        <v>1647.5</v>
      </c>
      <c r="D9" s="48">
        <f>D10+D11+D12+D13</f>
        <v>2254.3000000000002</v>
      </c>
      <c r="E9" s="48">
        <f>E10+E11+E12+E13</f>
        <v>2431.66</v>
      </c>
    </row>
    <row r="10" spans="1:6" ht="25.5">
      <c r="A10" s="50" t="s">
        <v>46</v>
      </c>
      <c r="B10" s="51" t="s">
        <v>27</v>
      </c>
      <c r="C10" s="53">
        <v>1323.02</v>
      </c>
      <c r="D10" s="53">
        <v>1929.82</v>
      </c>
      <c r="E10" s="53">
        <v>2107.1799999999998</v>
      </c>
    </row>
    <row r="11" spans="1:6">
      <c r="A11" s="50" t="s">
        <v>47</v>
      </c>
      <c r="B11" s="51" t="s">
        <v>28</v>
      </c>
      <c r="C11" s="53">
        <v>305.81</v>
      </c>
      <c r="D11" s="53">
        <v>305.81</v>
      </c>
      <c r="E11" s="53">
        <v>305.81</v>
      </c>
    </row>
    <row r="12" spans="1:6" ht="25.5">
      <c r="A12" s="50" t="s">
        <v>48</v>
      </c>
      <c r="B12" s="51" t="s">
        <v>29</v>
      </c>
      <c r="C12" s="53">
        <v>0.19</v>
      </c>
      <c r="D12" s="53">
        <v>0.19</v>
      </c>
      <c r="E12" s="53">
        <v>0.19</v>
      </c>
    </row>
    <row r="13" spans="1:6" ht="25.5">
      <c r="A13" s="50" t="s">
        <v>49</v>
      </c>
      <c r="B13" s="51" t="s">
        <v>30</v>
      </c>
      <c r="C13" s="53">
        <v>18.48</v>
      </c>
      <c r="D13" s="53">
        <v>18.48</v>
      </c>
      <c r="E13" s="53">
        <v>18.48</v>
      </c>
    </row>
    <row r="14" spans="1:6" ht="25.5">
      <c r="A14" s="50" t="s">
        <v>50</v>
      </c>
      <c r="B14" s="46" t="s">
        <v>51</v>
      </c>
      <c r="C14" s="48">
        <v>179.27</v>
      </c>
      <c r="D14" s="48">
        <v>179.27</v>
      </c>
      <c r="E14" s="48">
        <v>179.27</v>
      </c>
    </row>
    <row r="15" spans="1:6">
      <c r="A15" s="50" t="s">
        <v>52</v>
      </c>
      <c r="B15" s="46" t="s">
        <v>31</v>
      </c>
      <c r="C15" s="48">
        <f>SUM(C16:C18)</f>
        <v>125.78</v>
      </c>
      <c r="D15" s="48">
        <f>SUM(D16:D18)</f>
        <v>125.78</v>
      </c>
      <c r="E15" s="48">
        <f>SUM(E16:E18)</f>
        <v>125.78</v>
      </c>
    </row>
    <row r="16" spans="1:6">
      <c r="A16" s="50" t="s">
        <v>53</v>
      </c>
      <c r="B16" s="51" t="s">
        <v>54</v>
      </c>
      <c r="C16" s="53">
        <v>38.25</v>
      </c>
      <c r="D16" s="53">
        <v>38.25</v>
      </c>
      <c r="E16" s="53">
        <v>38.25</v>
      </c>
    </row>
    <row r="17" spans="1:6">
      <c r="A17" s="50" t="s">
        <v>55</v>
      </c>
      <c r="B17" s="51" t="s">
        <v>32</v>
      </c>
      <c r="C17" s="53">
        <v>40.130000000000003</v>
      </c>
      <c r="D17" s="53">
        <v>40.130000000000003</v>
      </c>
      <c r="E17" s="53">
        <v>40.130000000000003</v>
      </c>
    </row>
    <row r="18" spans="1:6">
      <c r="A18" s="50" t="s">
        <v>56</v>
      </c>
      <c r="B18" s="51" t="s">
        <v>33</v>
      </c>
      <c r="C18" s="53">
        <v>47.4</v>
      </c>
      <c r="D18" s="53">
        <v>47.4</v>
      </c>
      <c r="E18" s="53">
        <v>47.4</v>
      </c>
    </row>
    <row r="19" spans="1:6">
      <c r="A19" s="50" t="s">
        <v>57</v>
      </c>
      <c r="B19" s="46" t="s">
        <v>58</v>
      </c>
      <c r="C19" s="48">
        <f>SUM(C20:C22)</f>
        <v>238.98000000000002</v>
      </c>
      <c r="D19" s="48">
        <f>SUM(D20:D22)</f>
        <v>238.98000000000002</v>
      </c>
      <c r="E19" s="48">
        <f>SUM(E20:E22)</f>
        <v>238.98000000000002</v>
      </c>
      <c r="F19" s="49"/>
    </row>
    <row r="20" spans="1:6">
      <c r="A20" s="50" t="s">
        <v>59</v>
      </c>
      <c r="B20" s="51" t="s">
        <v>60</v>
      </c>
      <c r="C20" s="53">
        <v>147.94</v>
      </c>
      <c r="D20" s="53">
        <v>147.94</v>
      </c>
      <c r="E20" s="53">
        <v>147.94</v>
      </c>
    </row>
    <row r="21" spans="1:6">
      <c r="A21" s="50" t="s">
        <v>61</v>
      </c>
      <c r="B21" s="51" t="s">
        <v>54</v>
      </c>
      <c r="C21" s="53">
        <v>32.549999999999997</v>
      </c>
      <c r="D21" s="53">
        <v>32.549999999999997</v>
      </c>
      <c r="E21" s="53">
        <v>32.549999999999997</v>
      </c>
    </row>
    <row r="22" spans="1:6">
      <c r="A22" s="50" t="s">
        <v>62</v>
      </c>
      <c r="B22" s="51" t="s">
        <v>33</v>
      </c>
      <c r="C22" s="53">
        <v>58.49</v>
      </c>
      <c r="D22" s="53">
        <v>58.49</v>
      </c>
      <c r="E22" s="53">
        <v>58.49</v>
      </c>
    </row>
    <row r="23" spans="1:6">
      <c r="A23" s="54">
        <v>2</v>
      </c>
      <c r="B23" s="46" t="s">
        <v>63</v>
      </c>
      <c r="C23" s="48">
        <f>SUM(C24:C26)</f>
        <v>101.41</v>
      </c>
      <c r="D23" s="48">
        <f>SUM(D24:D26)</f>
        <v>101.41</v>
      </c>
      <c r="E23" s="48">
        <f>SUM(E24:E26)</f>
        <v>101.41</v>
      </c>
      <c r="F23" s="49"/>
    </row>
    <row r="24" spans="1:6">
      <c r="A24" s="50" t="s">
        <v>64</v>
      </c>
      <c r="B24" s="51" t="s">
        <v>60</v>
      </c>
      <c r="C24" s="53">
        <v>68.12</v>
      </c>
      <c r="D24" s="53">
        <v>68.12</v>
      </c>
      <c r="E24" s="53">
        <v>68.12</v>
      </c>
    </row>
    <row r="25" spans="1:6">
      <c r="A25" s="50" t="s">
        <v>65</v>
      </c>
      <c r="B25" s="51" t="s">
        <v>54</v>
      </c>
      <c r="C25" s="53">
        <v>14.99</v>
      </c>
      <c r="D25" s="53">
        <v>14.99</v>
      </c>
      <c r="E25" s="53">
        <v>14.99</v>
      </c>
    </row>
    <row r="26" spans="1:6">
      <c r="A26" s="50" t="s">
        <v>66</v>
      </c>
      <c r="B26" s="51" t="s">
        <v>33</v>
      </c>
      <c r="C26" s="53">
        <v>18.3</v>
      </c>
      <c r="D26" s="53">
        <v>18.3</v>
      </c>
      <c r="E26" s="53">
        <v>18.3</v>
      </c>
    </row>
    <row r="27" spans="1:6">
      <c r="A27" s="45">
        <v>3</v>
      </c>
      <c r="B27" s="46" t="s">
        <v>34</v>
      </c>
      <c r="C27" s="53">
        <v>2.77</v>
      </c>
      <c r="D27" s="53">
        <v>2.77</v>
      </c>
      <c r="E27" s="53">
        <v>2.77</v>
      </c>
    </row>
    <row r="28" spans="1:6">
      <c r="A28" s="45">
        <v>4</v>
      </c>
      <c r="B28" s="46" t="s">
        <v>35</v>
      </c>
      <c r="C28" s="53">
        <v>0</v>
      </c>
      <c r="D28" s="53">
        <v>0</v>
      </c>
      <c r="E28" s="53">
        <v>0</v>
      </c>
    </row>
    <row r="29" spans="1:6">
      <c r="A29" s="45">
        <v>5</v>
      </c>
      <c r="B29" s="46" t="s">
        <v>36</v>
      </c>
      <c r="C29" s="48">
        <f>C8+C23+C27+C28</f>
        <v>2295.7099999999996</v>
      </c>
      <c r="D29" s="48">
        <f>D8+D23+D27+D28</f>
        <v>2902.51</v>
      </c>
      <c r="E29" s="48">
        <f>E8+E23+E27+E28</f>
        <v>3079.87</v>
      </c>
      <c r="F29" s="49"/>
    </row>
    <row r="30" spans="1:6">
      <c r="A30" s="45">
        <v>6</v>
      </c>
      <c r="B30" s="46" t="s">
        <v>37</v>
      </c>
      <c r="C30" s="55">
        <v>0</v>
      </c>
      <c r="D30" s="55">
        <v>0</v>
      </c>
      <c r="E30" s="55">
        <v>0</v>
      </c>
    </row>
    <row r="31" spans="1:6">
      <c r="A31" s="45">
        <v>7</v>
      </c>
      <c r="B31" s="46" t="s">
        <v>38</v>
      </c>
      <c r="C31" s="48">
        <f>C32+C33+C34</f>
        <v>91.83</v>
      </c>
      <c r="D31" s="48">
        <f>D32+D33+D34</f>
        <v>116.1</v>
      </c>
      <c r="E31" s="48">
        <f>E32+E33+E34</f>
        <v>123.19999999999999</v>
      </c>
    </row>
    <row r="32" spans="1:6">
      <c r="A32" s="23" t="s">
        <v>67</v>
      </c>
      <c r="B32" s="24" t="s">
        <v>39</v>
      </c>
      <c r="C32" s="53">
        <v>16.53</v>
      </c>
      <c r="D32" s="53">
        <v>20.9</v>
      </c>
      <c r="E32" s="53">
        <v>22.18</v>
      </c>
    </row>
    <row r="33" spans="1:5">
      <c r="A33" s="23" t="s">
        <v>68</v>
      </c>
      <c r="B33" s="24" t="s">
        <v>129</v>
      </c>
      <c r="C33" s="53">
        <v>0</v>
      </c>
      <c r="D33" s="53">
        <v>0</v>
      </c>
      <c r="E33" s="53">
        <v>0</v>
      </c>
    </row>
    <row r="34" spans="1:5">
      <c r="A34" s="23" t="s">
        <v>128</v>
      </c>
      <c r="B34" s="24" t="s">
        <v>130</v>
      </c>
      <c r="C34" s="53">
        <v>75.3</v>
      </c>
      <c r="D34" s="53">
        <v>95.2</v>
      </c>
      <c r="E34" s="53">
        <v>101.02</v>
      </c>
    </row>
    <row r="35" spans="1:5" ht="25.5">
      <c r="A35" s="45">
        <v>8</v>
      </c>
      <c r="B35" s="46" t="s">
        <v>69</v>
      </c>
      <c r="C35" s="48">
        <f>C29+C31</f>
        <v>2387.5399999999995</v>
      </c>
      <c r="D35" s="48">
        <f>D29+D31</f>
        <v>3018.61</v>
      </c>
      <c r="E35" s="48">
        <f>E29+E31</f>
        <v>3203.0699999999997</v>
      </c>
    </row>
    <row r="36" spans="1:5">
      <c r="A36" s="50" t="s">
        <v>100</v>
      </c>
      <c r="B36" s="51" t="s">
        <v>70</v>
      </c>
      <c r="C36" s="53">
        <f>C10</f>
        <v>1323.02</v>
      </c>
      <c r="D36" s="53">
        <f>D10</f>
        <v>1929.82</v>
      </c>
      <c r="E36" s="53">
        <f>E10</f>
        <v>2107.1799999999998</v>
      </c>
    </row>
    <row r="37" spans="1:5">
      <c r="A37" s="50" t="s">
        <v>101</v>
      </c>
      <c r="B37" s="56" t="s">
        <v>71</v>
      </c>
      <c r="C37" s="53">
        <f>C35-C36</f>
        <v>1064.5199999999995</v>
      </c>
      <c r="D37" s="53">
        <f>D35-D36</f>
        <v>1088.7900000000002</v>
      </c>
      <c r="E37" s="53">
        <f>E35-E36</f>
        <v>1095.8899999999999</v>
      </c>
    </row>
    <row r="38" spans="1:5">
      <c r="A38" s="50" t="s">
        <v>102</v>
      </c>
      <c r="B38" s="51" t="s">
        <v>72</v>
      </c>
      <c r="C38" s="53">
        <f>C36/C35%</f>
        <v>55.413521867696467</v>
      </c>
      <c r="D38" s="53">
        <f>D36/D35%</f>
        <v>63.93074958341753</v>
      </c>
      <c r="E38" s="53">
        <f>E36/E35%</f>
        <v>65.786261305559975</v>
      </c>
    </row>
    <row r="39" spans="1:5" ht="25.5">
      <c r="A39" s="50" t="s">
        <v>103</v>
      </c>
      <c r="B39" s="56" t="s">
        <v>73</v>
      </c>
      <c r="C39" s="53">
        <f>C37/C35%</f>
        <v>44.586478132303533</v>
      </c>
      <c r="D39" s="53">
        <f>D37/D35%</f>
        <v>36.06925041658247</v>
      </c>
      <c r="E39" s="53">
        <f>E37/E35%</f>
        <v>34.213738694440025</v>
      </c>
    </row>
    <row r="40" spans="1:5">
      <c r="A40" s="74">
        <v>9</v>
      </c>
      <c r="B40" s="46" t="s">
        <v>97</v>
      </c>
      <c r="C40" s="47">
        <v>172.49</v>
      </c>
      <c r="D40" s="47">
        <v>242.17400000000001</v>
      </c>
      <c r="E40" s="47">
        <v>16.411000000000001</v>
      </c>
    </row>
    <row r="41" spans="1:5">
      <c r="A41" s="54">
        <v>10</v>
      </c>
      <c r="B41" s="51" t="s">
        <v>75</v>
      </c>
      <c r="C41" s="29">
        <f>C31/C35%</f>
        <v>3.8462182832538936</v>
      </c>
      <c r="D41" s="29">
        <v>3.8</v>
      </c>
      <c r="E41" s="29">
        <v>3.8</v>
      </c>
    </row>
    <row r="43" spans="1:5" ht="13.15" customHeight="1">
      <c r="B43" s="30"/>
      <c r="D43" s="57"/>
    </row>
    <row r="44" spans="1:5">
      <c r="C44" s="17"/>
    </row>
  </sheetData>
  <mergeCells count="4">
    <mergeCell ref="B3:D3"/>
    <mergeCell ref="B4:D4"/>
    <mergeCell ref="A6:A7"/>
    <mergeCell ref="B6:B7"/>
  </mergeCells>
  <phoneticPr fontId="33" type="noConversion"/>
  <pageMargins left="0.70866141732283472" right="0.70866141732283472" top="0.74803149606299213" bottom="0.55118110236220474" header="0.11811023622047245" footer="0.11811023622047245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topLeftCell="A10" workbookViewId="0">
      <selection activeCell="D41" sqref="D41"/>
    </sheetView>
  </sheetViews>
  <sheetFormatPr defaultColWidth="8.85546875" defaultRowHeight="15"/>
  <cols>
    <col min="1" max="1" width="8.85546875" style="18"/>
    <col min="2" max="2" width="36.85546875" style="18" customWidth="1"/>
    <col min="3" max="3" width="16.42578125" style="18" hidden="1" customWidth="1"/>
    <col min="4" max="4" width="16.42578125" style="18" customWidth="1"/>
    <col min="5" max="6" width="10.28515625" style="18" customWidth="1"/>
    <col min="7" max="16384" width="8.85546875" style="18"/>
  </cols>
  <sheetData>
    <row r="1" spans="1:6">
      <c r="D1" s="32" t="s">
        <v>18</v>
      </c>
    </row>
    <row r="2" spans="1:6" ht="15.75">
      <c r="A2" s="133" t="s">
        <v>84</v>
      </c>
      <c r="B2" s="133"/>
      <c r="C2" s="133"/>
      <c r="D2" s="133"/>
      <c r="E2" s="35"/>
      <c r="F2" s="35"/>
    </row>
    <row r="3" spans="1:6" ht="15.75">
      <c r="A3" s="133" t="s">
        <v>83</v>
      </c>
      <c r="B3" s="133"/>
      <c r="C3" s="133"/>
      <c r="D3" s="133"/>
      <c r="E3" s="35"/>
      <c r="F3" s="35"/>
    </row>
    <row r="4" spans="1:6" ht="15.75">
      <c r="A4" s="135" t="s">
        <v>124</v>
      </c>
      <c r="B4" s="135"/>
      <c r="C4" s="135"/>
      <c r="D4" s="135"/>
      <c r="E4" s="35"/>
      <c r="F4" s="35"/>
    </row>
    <row r="5" spans="1:6">
      <c r="D5" s="32" t="s">
        <v>19</v>
      </c>
      <c r="E5" s="33"/>
      <c r="F5" s="33"/>
    </row>
    <row r="6" spans="1:6" ht="30" customHeight="1">
      <c r="A6" s="137" t="s">
        <v>20</v>
      </c>
      <c r="B6" s="137" t="s">
        <v>21</v>
      </c>
      <c r="C6" s="139" t="s">
        <v>12</v>
      </c>
      <c r="D6" s="139"/>
      <c r="E6" s="136"/>
      <c r="F6" s="136"/>
    </row>
    <row r="7" spans="1:6" ht="24" customHeight="1">
      <c r="A7" s="137"/>
      <c r="B7" s="137"/>
      <c r="C7" s="8" t="s">
        <v>44</v>
      </c>
      <c r="D7" s="8" t="s">
        <v>24</v>
      </c>
      <c r="E7" s="58"/>
      <c r="F7" s="58"/>
    </row>
    <row r="8" spans="1:6">
      <c r="A8" s="45">
        <v>1</v>
      </c>
      <c r="B8" s="46" t="s">
        <v>25</v>
      </c>
      <c r="C8" s="47">
        <f>C9+C14+C15+C19</f>
        <v>564.62090525991266</v>
      </c>
      <c r="D8" s="48">
        <f>D9+D14+D15+D19</f>
        <v>2056.04</v>
      </c>
      <c r="E8" s="59"/>
      <c r="F8" s="59"/>
    </row>
    <row r="9" spans="1:6">
      <c r="A9" s="50" t="s">
        <v>45</v>
      </c>
      <c r="B9" s="51" t="s">
        <v>26</v>
      </c>
      <c r="C9" s="47">
        <f>C10+C11+C12+C13</f>
        <v>326.84528846621396</v>
      </c>
      <c r="D9" s="48">
        <f>D10+D11+D12+D13</f>
        <v>1564.59</v>
      </c>
      <c r="E9" s="59"/>
      <c r="F9" s="59"/>
    </row>
    <row r="10" spans="1:6" ht="25.5">
      <c r="A10" s="50" t="s">
        <v>46</v>
      </c>
      <c r="B10" s="51" t="s">
        <v>27</v>
      </c>
      <c r="C10" s="52">
        <f>'[1]дод 2.2 ЯУ'!G13</f>
        <v>304.58628846621394</v>
      </c>
      <c r="D10" s="53">
        <v>1413.48</v>
      </c>
      <c r="E10" s="60"/>
      <c r="F10" s="61"/>
    </row>
    <row r="11" spans="1:6">
      <c r="A11" s="50" t="s">
        <v>47</v>
      </c>
      <c r="B11" s="51" t="s">
        <v>28</v>
      </c>
      <c r="C11" s="52">
        <f>'[1]дод 2.2 ЯУ'!G14</f>
        <v>21.018000000000001</v>
      </c>
      <c r="D11" s="53">
        <v>141.35</v>
      </c>
      <c r="E11" s="60"/>
      <c r="F11" s="61"/>
    </row>
    <row r="12" spans="1:6" ht="25.5">
      <c r="A12" s="50" t="s">
        <v>48</v>
      </c>
      <c r="B12" s="51" t="s">
        <v>29</v>
      </c>
      <c r="C12" s="52">
        <f>'[1]дод 2.2 ЯУ'!G16</f>
        <v>0.112</v>
      </c>
      <c r="D12" s="53">
        <v>0.26</v>
      </c>
      <c r="E12" s="60"/>
      <c r="F12" s="61"/>
    </row>
    <row r="13" spans="1:6" ht="25.5">
      <c r="A13" s="50" t="s">
        <v>49</v>
      </c>
      <c r="B13" s="51" t="s">
        <v>30</v>
      </c>
      <c r="C13" s="52">
        <f>'[1]дод 2.2 ЯУ'!G17</f>
        <v>1.129</v>
      </c>
      <c r="D13" s="53">
        <v>9.5</v>
      </c>
      <c r="E13" s="60"/>
      <c r="F13" s="61"/>
    </row>
    <row r="14" spans="1:6" ht="25.5">
      <c r="A14" s="50" t="s">
        <v>50</v>
      </c>
      <c r="B14" s="46" t="s">
        <v>51</v>
      </c>
      <c r="C14" s="52">
        <f>'[1]дод 2.2 ЯУ'!G18</f>
        <v>139.58600000000001</v>
      </c>
      <c r="D14" s="48">
        <v>179.62</v>
      </c>
      <c r="E14" s="60"/>
      <c r="F14" s="59"/>
    </row>
    <row r="15" spans="1:6">
      <c r="A15" s="50" t="s">
        <v>52</v>
      </c>
      <c r="B15" s="46" t="s">
        <v>31</v>
      </c>
      <c r="C15" s="47">
        <f>SUM(C16:C18)</f>
        <v>53.126920000000005</v>
      </c>
      <c r="D15" s="48">
        <f>SUM(D16:D18)</f>
        <v>138.38999999999999</v>
      </c>
      <c r="E15" s="59"/>
      <c r="F15" s="59"/>
    </row>
    <row r="16" spans="1:6">
      <c r="A16" s="50" t="s">
        <v>53</v>
      </c>
      <c r="B16" s="51" t="s">
        <v>54</v>
      </c>
      <c r="C16" s="52">
        <f>'[1]дод 2.2 ЯУ'!G20</f>
        <v>30.708920000000003</v>
      </c>
      <c r="D16" s="53">
        <v>38.33</v>
      </c>
      <c r="E16" s="60"/>
      <c r="F16" s="61"/>
    </row>
    <row r="17" spans="1:6">
      <c r="A17" s="50" t="s">
        <v>55</v>
      </c>
      <c r="B17" s="51" t="s">
        <v>32</v>
      </c>
      <c r="C17" s="52">
        <f>'[1]дод 2.2 ЯУ'!G21</f>
        <v>6.8369999999999997</v>
      </c>
      <c r="D17" s="53">
        <v>52.53</v>
      </c>
      <c r="E17" s="60"/>
      <c r="F17" s="61"/>
    </row>
    <row r="18" spans="1:6">
      <c r="A18" s="50" t="s">
        <v>56</v>
      </c>
      <c r="B18" s="51" t="s">
        <v>33</v>
      </c>
      <c r="C18" s="52">
        <f>'[1]дод 2.2 ЯУ'!G22</f>
        <v>15.581000000000001</v>
      </c>
      <c r="D18" s="53">
        <v>47.53</v>
      </c>
      <c r="E18" s="60"/>
      <c r="F18" s="61"/>
    </row>
    <row r="19" spans="1:6">
      <c r="A19" s="50" t="s">
        <v>57</v>
      </c>
      <c r="B19" s="46" t="s">
        <v>58</v>
      </c>
      <c r="C19" s="47">
        <f>SUM(C20:C22)</f>
        <v>45.062696793698741</v>
      </c>
      <c r="D19" s="48">
        <f>SUM(D20:D22)</f>
        <v>173.44</v>
      </c>
      <c r="E19" s="62"/>
      <c r="F19" s="62"/>
    </row>
    <row r="20" spans="1:6">
      <c r="A20" s="50" t="s">
        <v>59</v>
      </c>
      <c r="B20" s="51" t="s">
        <v>60</v>
      </c>
      <c r="C20" s="52">
        <f>'[1]дод 2.2 ЯУ'!G24</f>
        <v>31.578282598472519</v>
      </c>
      <c r="D20" s="53">
        <v>107.11</v>
      </c>
      <c r="E20" s="60"/>
      <c r="F20" s="61"/>
    </row>
    <row r="21" spans="1:6">
      <c r="A21" s="50" t="s">
        <v>61</v>
      </c>
      <c r="B21" s="51" t="s">
        <v>54</v>
      </c>
      <c r="C21" s="52">
        <f>'[1]дод 2.2 ЯУ'!G25</f>
        <v>6.9472221716639551</v>
      </c>
      <c r="D21" s="53">
        <v>23.56</v>
      </c>
      <c r="E21" s="60"/>
      <c r="F21" s="61"/>
    </row>
    <row r="22" spans="1:6">
      <c r="A22" s="50" t="s">
        <v>62</v>
      </c>
      <c r="B22" s="51" t="s">
        <v>33</v>
      </c>
      <c r="C22" s="52">
        <f>'[1]дод 2.2 ЯУ'!G26</f>
        <v>6.5371920235622696</v>
      </c>
      <c r="D22" s="53">
        <v>42.77</v>
      </c>
      <c r="E22" s="60"/>
      <c r="F22" s="61"/>
    </row>
    <row r="23" spans="1:6">
      <c r="A23" s="54">
        <v>2</v>
      </c>
      <c r="B23" s="46" t="s">
        <v>63</v>
      </c>
      <c r="C23" s="47">
        <f>SUM(C24:C26)</f>
        <v>40.736699183964745</v>
      </c>
      <c r="D23" s="48">
        <f>SUM(D24:D26)</f>
        <v>73.430000000000007</v>
      </c>
      <c r="E23" s="62"/>
      <c r="F23" s="62"/>
    </row>
    <row r="24" spans="1:6">
      <c r="A24" s="50" t="s">
        <v>64</v>
      </c>
      <c r="B24" s="51" t="s">
        <v>60</v>
      </c>
      <c r="C24" s="52">
        <f>'[1]дод 2.2 ЯУ'!G28</f>
        <v>28.641219356048889</v>
      </c>
      <c r="D24" s="53">
        <v>49.33</v>
      </c>
      <c r="E24" s="60"/>
      <c r="F24" s="61"/>
    </row>
    <row r="25" spans="1:6">
      <c r="A25" s="50" t="s">
        <v>65</v>
      </c>
      <c r="B25" s="51" t="s">
        <v>54</v>
      </c>
      <c r="C25" s="52">
        <f>'[1]дод 2.2 ЯУ'!G29</f>
        <v>6.3010682583307558</v>
      </c>
      <c r="D25" s="53">
        <v>10.85</v>
      </c>
      <c r="E25" s="60"/>
      <c r="F25" s="61"/>
    </row>
    <row r="26" spans="1:6">
      <c r="A26" s="50" t="s">
        <v>66</v>
      </c>
      <c r="B26" s="51" t="s">
        <v>33</v>
      </c>
      <c r="C26" s="52">
        <f>'[1]дод 2.2 ЯУ'!G30</f>
        <v>5.7944115695851002</v>
      </c>
      <c r="D26" s="53">
        <v>13.25</v>
      </c>
      <c r="E26" s="60"/>
      <c r="F26" s="61"/>
    </row>
    <row r="27" spans="1:6">
      <c r="A27" s="45">
        <v>3</v>
      </c>
      <c r="B27" s="46" t="s">
        <v>34</v>
      </c>
      <c r="C27" s="52">
        <f>'[1]дод 2.2 ЯУ'!G31</f>
        <v>0</v>
      </c>
      <c r="D27" s="53">
        <v>2.0099999999999998</v>
      </c>
      <c r="E27" s="60"/>
      <c r="F27" s="63"/>
    </row>
    <row r="28" spans="1:6">
      <c r="A28" s="45">
        <v>4</v>
      </c>
      <c r="B28" s="46" t="s">
        <v>35</v>
      </c>
      <c r="C28" s="52">
        <f>'[1]дод 2.2 ЯУ'!G32</f>
        <v>0</v>
      </c>
      <c r="D28" s="53">
        <v>0</v>
      </c>
      <c r="E28" s="60"/>
      <c r="F28" s="63"/>
    </row>
    <row r="29" spans="1:6">
      <c r="A29" s="45">
        <v>5</v>
      </c>
      <c r="B29" s="46" t="s">
        <v>36</v>
      </c>
      <c r="C29" s="47">
        <f>C8+C23+C27+C28</f>
        <v>605.35760444387745</v>
      </c>
      <c r="D29" s="48">
        <f>D8+D23+D27+D28</f>
        <v>2131.48</v>
      </c>
      <c r="E29" s="62"/>
      <c r="F29" s="62"/>
    </row>
    <row r="30" spans="1:6">
      <c r="A30" s="45">
        <v>6</v>
      </c>
      <c r="B30" s="46" t="s">
        <v>37</v>
      </c>
      <c r="C30" s="52">
        <f>'[1]дод 2.2 ЯУ'!G34</f>
        <v>0</v>
      </c>
      <c r="D30" s="55">
        <v>0</v>
      </c>
      <c r="E30" s="60"/>
      <c r="F30" s="63"/>
    </row>
    <row r="31" spans="1:6">
      <c r="A31" s="45">
        <v>7</v>
      </c>
      <c r="B31" s="46" t="s">
        <v>38</v>
      </c>
      <c r="C31" s="47">
        <f>SUM(C32:C34)</f>
        <v>12.10715208887755</v>
      </c>
      <c r="D31" s="48">
        <f>SUM(D32:D34)</f>
        <v>85.259999999999991</v>
      </c>
      <c r="E31" s="62"/>
      <c r="F31" s="62"/>
    </row>
    <row r="32" spans="1:6">
      <c r="A32" s="23" t="s">
        <v>67</v>
      </c>
      <c r="B32" s="24" t="s">
        <v>39</v>
      </c>
      <c r="C32" s="52">
        <f>'[1]дод 2.2 ЯУ'!G36</f>
        <v>2.179287375997959</v>
      </c>
      <c r="D32" s="48">
        <v>15.35</v>
      </c>
      <c r="E32" s="60"/>
      <c r="F32" s="64"/>
    </row>
    <row r="33" spans="1:6">
      <c r="A33" s="23" t="s">
        <v>68</v>
      </c>
      <c r="B33" s="24" t="s">
        <v>129</v>
      </c>
      <c r="C33" s="52"/>
      <c r="D33" s="48">
        <v>0</v>
      </c>
      <c r="E33" s="60"/>
      <c r="F33" s="64"/>
    </row>
    <row r="34" spans="1:6">
      <c r="A34" s="23" t="s">
        <v>128</v>
      </c>
      <c r="B34" s="24" t="s">
        <v>130</v>
      </c>
      <c r="C34" s="52">
        <f>'[1]дод 2.2 ЯУ'!G37</f>
        <v>9.9278647128795914</v>
      </c>
      <c r="D34" s="48">
        <v>69.91</v>
      </c>
      <c r="E34" s="60"/>
      <c r="F34" s="64"/>
    </row>
    <row r="35" spans="1:6">
      <c r="A35" s="45">
        <v>8</v>
      </c>
      <c r="B35" s="46" t="s">
        <v>69</v>
      </c>
      <c r="C35" s="48"/>
      <c r="D35" s="48">
        <f>D29+D31</f>
        <v>2216.7399999999998</v>
      </c>
      <c r="E35" s="65"/>
      <c r="F35" s="59"/>
    </row>
    <row r="36" spans="1:6">
      <c r="A36" s="50" t="s">
        <v>100</v>
      </c>
      <c r="B36" s="51" t="s">
        <v>70</v>
      </c>
      <c r="C36" s="54"/>
      <c r="D36" s="53">
        <f>D10</f>
        <v>1413.48</v>
      </c>
      <c r="E36" s="66"/>
      <c r="F36" s="61"/>
    </row>
    <row r="37" spans="1:6">
      <c r="A37" s="50" t="s">
        <v>101</v>
      </c>
      <c r="B37" s="56" t="s">
        <v>71</v>
      </c>
      <c r="C37" s="54"/>
      <c r="D37" s="53">
        <f>D35-D36</f>
        <v>803.25999999999976</v>
      </c>
      <c r="E37" s="66"/>
      <c r="F37" s="61"/>
    </row>
    <row r="38" spans="1:6">
      <c r="A38" s="50" t="s">
        <v>102</v>
      </c>
      <c r="B38" s="51" t="s">
        <v>72</v>
      </c>
      <c r="C38" s="54"/>
      <c r="D38" s="53">
        <f>D36/D35%</f>
        <v>63.763905555004207</v>
      </c>
      <c r="E38" s="66"/>
      <c r="F38" s="61"/>
    </row>
    <row r="39" spans="1:6">
      <c r="A39" s="50" t="s">
        <v>103</v>
      </c>
      <c r="B39" s="56" t="s">
        <v>73</v>
      </c>
      <c r="C39" s="54"/>
      <c r="D39" s="53">
        <f>D37/D35%</f>
        <v>36.2360944449958</v>
      </c>
      <c r="E39" s="66"/>
      <c r="F39" s="61"/>
    </row>
    <row r="40" spans="1:6">
      <c r="A40" s="45">
        <v>9</v>
      </c>
      <c r="B40" s="46" t="s">
        <v>97</v>
      </c>
      <c r="C40" s="45">
        <f>'[1]дод 2.2 ЯУ'!G42</f>
        <v>507.94399999999996</v>
      </c>
      <c r="D40" s="47">
        <v>430.24700000000001</v>
      </c>
      <c r="E40" s="65"/>
      <c r="F40" s="66"/>
    </row>
    <row r="41" spans="1:6">
      <c r="A41" s="45">
        <v>10</v>
      </c>
      <c r="B41" s="51" t="s">
        <v>75</v>
      </c>
      <c r="C41" s="54"/>
      <c r="D41" s="29">
        <v>3.8</v>
      </c>
      <c r="E41" s="66"/>
      <c r="F41" s="66"/>
    </row>
    <row r="43" spans="1:6" ht="30.6" customHeight="1">
      <c r="B43" s="30"/>
      <c r="D43" s="138"/>
      <c r="E43" s="138"/>
    </row>
    <row r="44" spans="1:6">
      <c r="C44" s="32"/>
      <c r="D44" s="133"/>
      <c r="E44" s="133"/>
    </row>
  </sheetData>
  <mergeCells count="9">
    <mergeCell ref="E6:F6"/>
    <mergeCell ref="D43:E43"/>
    <mergeCell ref="D44:E44"/>
    <mergeCell ref="A2:D2"/>
    <mergeCell ref="A3:D3"/>
    <mergeCell ref="A4:D4"/>
    <mergeCell ref="A6:A7"/>
    <mergeCell ref="B6:B7"/>
    <mergeCell ref="C6:D6"/>
  </mergeCells>
  <phoneticPr fontId="33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topLeftCell="A8" workbookViewId="0">
      <selection activeCell="D37" sqref="D37"/>
    </sheetView>
  </sheetViews>
  <sheetFormatPr defaultColWidth="8.85546875" defaultRowHeight="15"/>
  <cols>
    <col min="1" max="1" width="8.85546875" style="18"/>
    <col min="2" max="2" width="32.42578125" style="18" customWidth="1"/>
    <col min="3" max="5" width="12.140625" style="18" customWidth="1"/>
    <col min="6" max="16384" width="8.85546875" style="18"/>
  </cols>
  <sheetData>
    <row r="1" spans="1:5">
      <c r="D1" s="32" t="s">
        <v>18</v>
      </c>
    </row>
    <row r="2" spans="1:5">
      <c r="A2" s="133" t="s">
        <v>85</v>
      </c>
      <c r="B2" s="133"/>
      <c r="C2" s="133"/>
      <c r="D2" s="133"/>
      <c r="E2" s="133"/>
    </row>
    <row r="3" spans="1:5">
      <c r="A3" s="19"/>
      <c r="B3" s="133" t="s">
        <v>82</v>
      </c>
      <c r="C3" s="133"/>
      <c r="D3" s="133"/>
    </row>
    <row r="4" spans="1:5">
      <c r="A4" s="19"/>
      <c r="B4" s="135" t="s">
        <v>43</v>
      </c>
      <c r="C4" s="135"/>
      <c r="D4" s="135"/>
    </row>
    <row r="5" spans="1:5">
      <c r="E5" s="32" t="s">
        <v>19</v>
      </c>
    </row>
    <row r="6" spans="1:5" ht="46.15" customHeight="1">
      <c r="A6" s="137" t="s">
        <v>20</v>
      </c>
      <c r="B6" s="137" t="s">
        <v>21</v>
      </c>
      <c r="C6" s="73" t="s">
        <v>12</v>
      </c>
      <c r="D6" s="73" t="s">
        <v>22</v>
      </c>
      <c r="E6" s="46" t="s">
        <v>23</v>
      </c>
    </row>
    <row r="7" spans="1:5" ht="24" customHeight="1">
      <c r="A7" s="137"/>
      <c r="B7" s="137"/>
      <c r="C7" s="8" t="s">
        <v>24</v>
      </c>
      <c r="D7" s="8" t="s">
        <v>24</v>
      </c>
      <c r="E7" s="8" t="s">
        <v>24</v>
      </c>
    </row>
    <row r="8" spans="1:5">
      <c r="A8" s="45">
        <v>1</v>
      </c>
      <c r="B8" s="46" t="s">
        <v>25</v>
      </c>
      <c r="C8" s="48">
        <f>C9+C14+C15+C19</f>
        <v>567.99999999999989</v>
      </c>
      <c r="D8" s="48">
        <f>D9+D14+D15+D19</f>
        <v>643.9799999999999</v>
      </c>
      <c r="E8" s="48">
        <f>E9+E14+E15+E19</f>
        <v>643.9799999999999</v>
      </c>
    </row>
    <row r="9" spans="1:5">
      <c r="A9" s="50" t="s">
        <v>45</v>
      </c>
      <c r="B9" s="51" t="s">
        <v>26</v>
      </c>
      <c r="C9" s="48">
        <f>C10+C11+C12+C13</f>
        <v>301.89</v>
      </c>
      <c r="D9" s="48">
        <f>D10+D11+D12+D13</f>
        <v>377.87</v>
      </c>
      <c r="E9" s="48">
        <f>E10+E11+E12+E13</f>
        <v>377.87</v>
      </c>
    </row>
    <row r="10" spans="1:5">
      <c r="A10" s="50" t="s">
        <v>46</v>
      </c>
      <c r="B10" s="51" t="s">
        <v>28</v>
      </c>
      <c r="C10" s="53">
        <v>0</v>
      </c>
      <c r="D10" s="53">
        <v>0</v>
      </c>
      <c r="E10" s="53">
        <v>0</v>
      </c>
    </row>
    <row r="11" spans="1:5" ht="25.5">
      <c r="A11" s="50" t="s">
        <v>47</v>
      </c>
      <c r="B11" s="51" t="s">
        <v>29</v>
      </c>
      <c r="C11" s="53">
        <v>1.94</v>
      </c>
      <c r="D11" s="53">
        <v>1.94</v>
      </c>
      <c r="E11" s="53">
        <v>1.94</v>
      </c>
    </row>
    <row r="12" spans="1:5" ht="25.5">
      <c r="A12" s="50" t="s">
        <v>48</v>
      </c>
      <c r="B12" s="51" t="s">
        <v>30</v>
      </c>
      <c r="C12" s="53">
        <v>5.2</v>
      </c>
      <c r="D12" s="53">
        <v>5.2</v>
      </c>
      <c r="E12" s="53">
        <v>5.2</v>
      </c>
    </row>
    <row r="13" spans="1:5" ht="25.5">
      <c r="A13" s="50" t="s">
        <v>49</v>
      </c>
      <c r="B13" s="51" t="s">
        <v>99</v>
      </c>
      <c r="C13" s="53">
        <v>294.75</v>
      </c>
      <c r="D13" s="53">
        <v>370.73</v>
      </c>
      <c r="E13" s="53">
        <v>370.73</v>
      </c>
    </row>
    <row r="14" spans="1:5" ht="25.5">
      <c r="A14" s="50" t="s">
        <v>50</v>
      </c>
      <c r="B14" s="46" t="s">
        <v>51</v>
      </c>
      <c r="C14" s="48">
        <v>27.39</v>
      </c>
      <c r="D14" s="48">
        <v>27.39</v>
      </c>
      <c r="E14" s="48">
        <v>27.39</v>
      </c>
    </row>
    <row r="15" spans="1:5">
      <c r="A15" s="50" t="s">
        <v>52</v>
      </c>
      <c r="B15" s="46" t="s">
        <v>31</v>
      </c>
      <c r="C15" s="48">
        <f>SUM(C16:C18)</f>
        <v>211.29</v>
      </c>
      <c r="D15" s="48">
        <f>SUM(D16:D18)</f>
        <v>211.29</v>
      </c>
      <c r="E15" s="48">
        <f>SUM(E16:E18)</f>
        <v>211.29</v>
      </c>
    </row>
    <row r="16" spans="1:5">
      <c r="A16" s="50" t="s">
        <v>53</v>
      </c>
      <c r="B16" s="51" t="s">
        <v>54</v>
      </c>
      <c r="C16" s="53">
        <v>5.43</v>
      </c>
      <c r="D16" s="53">
        <v>5.43</v>
      </c>
      <c r="E16" s="53">
        <v>5.43</v>
      </c>
    </row>
    <row r="17" spans="1:5">
      <c r="A17" s="50" t="s">
        <v>55</v>
      </c>
      <c r="B17" s="51" t="s">
        <v>32</v>
      </c>
      <c r="C17" s="53">
        <v>16.739999999999998</v>
      </c>
      <c r="D17" s="53">
        <v>16.739999999999998</v>
      </c>
      <c r="E17" s="53">
        <v>16.739999999999998</v>
      </c>
    </row>
    <row r="18" spans="1:5">
      <c r="A18" s="50" t="s">
        <v>56</v>
      </c>
      <c r="B18" s="51" t="s">
        <v>33</v>
      </c>
      <c r="C18" s="53">
        <v>189.12</v>
      </c>
      <c r="D18" s="53">
        <v>189.12</v>
      </c>
      <c r="E18" s="53">
        <v>189.12</v>
      </c>
    </row>
    <row r="19" spans="1:5">
      <c r="A19" s="50" t="s">
        <v>57</v>
      </c>
      <c r="B19" s="46" t="s">
        <v>58</v>
      </c>
      <c r="C19" s="48">
        <f>SUM(C20:C22)</f>
        <v>27.43</v>
      </c>
      <c r="D19" s="48">
        <f>SUM(D20:D22)</f>
        <v>27.43</v>
      </c>
      <c r="E19" s="48">
        <f>SUM(E20:E22)</f>
        <v>27.43</v>
      </c>
    </row>
    <row r="20" spans="1:5">
      <c r="A20" s="50" t="s">
        <v>59</v>
      </c>
      <c r="B20" s="51" t="s">
        <v>60</v>
      </c>
      <c r="C20" s="53">
        <v>15.21</v>
      </c>
      <c r="D20" s="53">
        <v>15.21</v>
      </c>
      <c r="E20" s="53">
        <v>15.21</v>
      </c>
    </row>
    <row r="21" spans="1:5">
      <c r="A21" s="50" t="s">
        <v>61</v>
      </c>
      <c r="B21" s="51" t="s">
        <v>54</v>
      </c>
      <c r="C21" s="53">
        <v>3.35</v>
      </c>
      <c r="D21" s="53">
        <v>3.35</v>
      </c>
      <c r="E21" s="53">
        <v>3.35</v>
      </c>
    </row>
    <row r="22" spans="1:5">
      <c r="A22" s="50" t="s">
        <v>62</v>
      </c>
      <c r="B22" s="51" t="s">
        <v>33</v>
      </c>
      <c r="C22" s="53">
        <v>8.8699999999999992</v>
      </c>
      <c r="D22" s="53">
        <v>8.8699999999999992</v>
      </c>
      <c r="E22" s="53">
        <v>8.8699999999999992</v>
      </c>
    </row>
    <row r="23" spans="1:5">
      <c r="A23" s="54">
        <v>2</v>
      </c>
      <c r="B23" s="46" t="s">
        <v>63</v>
      </c>
      <c r="C23" s="48">
        <f>SUM(C24:C26)</f>
        <v>10.540000000000001</v>
      </c>
      <c r="D23" s="48">
        <f>SUM(D24:D26)</f>
        <v>10.540000000000001</v>
      </c>
      <c r="E23" s="48">
        <f>SUM(E24:E26)</f>
        <v>10.540000000000001</v>
      </c>
    </row>
    <row r="24" spans="1:5">
      <c r="A24" s="50" t="s">
        <v>64</v>
      </c>
      <c r="B24" s="51" t="s">
        <v>60</v>
      </c>
      <c r="C24" s="53">
        <v>7.08</v>
      </c>
      <c r="D24" s="53">
        <v>7.08</v>
      </c>
      <c r="E24" s="53">
        <v>7.08</v>
      </c>
    </row>
    <row r="25" spans="1:5">
      <c r="A25" s="50" t="s">
        <v>65</v>
      </c>
      <c r="B25" s="51" t="s">
        <v>54</v>
      </c>
      <c r="C25" s="53">
        <v>1.56</v>
      </c>
      <c r="D25" s="53">
        <v>1.56</v>
      </c>
      <c r="E25" s="53">
        <v>1.56</v>
      </c>
    </row>
    <row r="26" spans="1:5">
      <c r="A26" s="50" t="s">
        <v>66</v>
      </c>
      <c r="B26" s="51" t="s">
        <v>33</v>
      </c>
      <c r="C26" s="53">
        <v>1.9</v>
      </c>
      <c r="D26" s="53">
        <v>1.9</v>
      </c>
      <c r="E26" s="53">
        <v>1.9</v>
      </c>
    </row>
    <row r="27" spans="1:5">
      <c r="A27" s="45">
        <v>3</v>
      </c>
      <c r="B27" s="46" t="s">
        <v>34</v>
      </c>
      <c r="C27" s="53">
        <v>0.28999999999999998</v>
      </c>
      <c r="D27" s="53">
        <v>0.28999999999999998</v>
      </c>
      <c r="E27" s="53">
        <v>0.28999999999999998</v>
      </c>
    </row>
    <row r="28" spans="1:5">
      <c r="A28" s="45">
        <v>4</v>
      </c>
      <c r="B28" s="46" t="s">
        <v>35</v>
      </c>
      <c r="C28" s="48">
        <v>0.88</v>
      </c>
      <c r="D28" s="48">
        <v>0.88</v>
      </c>
      <c r="E28" s="48">
        <v>0.88</v>
      </c>
    </row>
    <row r="29" spans="1:5">
      <c r="A29" s="45">
        <v>5</v>
      </c>
      <c r="B29" s="46" t="s">
        <v>36</v>
      </c>
      <c r="C29" s="48">
        <f>C8+C23+C27+C28</f>
        <v>579.70999999999981</v>
      </c>
      <c r="D29" s="114">
        <f>D8+D23+D27+D28</f>
        <v>655.68999999999983</v>
      </c>
      <c r="E29" s="114">
        <f>E8+E23+E27+E28</f>
        <v>655.68999999999983</v>
      </c>
    </row>
    <row r="30" spans="1:5">
      <c r="A30" s="45">
        <v>6</v>
      </c>
      <c r="B30" s="46" t="s">
        <v>37</v>
      </c>
      <c r="C30" s="55">
        <v>0</v>
      </c>
      <c r="D30" s="55">
        <v>0</v>
      </c>
      <c r="E30" s="55">
        <v>0</v>
      </c>
    </row>
    <row r="31" spans="1:5">
      <c r="A31" s="45">
        <v>7</v>
      </c>
      <c r="B31" s="46" t="s">
        <v>38</v>
      </c>
      <c r="C31" s="48">
        <f>C32+C33+C34</f>
        <v>23.18</v>
      </c>
      <c r="D31" s="48">
        <f>D32+D33+D34</f>
        <v>26.23</v>
      </c>
      <c r="E31" s="48">
        <f>E32+E33+E34</f>
        <v>26.23</v>
      </c>
    </row>
    <row r="32" spans="1:5">
      <c r="A32" s="23" t="s">
        <v>67</v>
      </c>
      <c r="B32" s="24" t="s">
        <v>39</v>
      </c>
      <c r="C32" s="53">
        <v>4.17</v>
      </c>
      <c r="D32" s="53">
        <v>4.72</v>
      </c>
      <c r="E32" s="53">
        <v>4.72</v>
      </c>
    </row>
    <row r="33" spans="1:5">
      <c r="A33" s="23" t="s">
        <v>68</v>
      </c>
      <c r="B33" s="24" t="s">
        <v>129</v>
      </c>
      <c r="C33" s="53">
        <v>0</v>
      </c>
      <c r="D33" s="53">
        <v>0</v>
      </c>
      <c r="E33" s="53">
        <v>0</v>
      </c>
    </row>
    <row r="34" spans="1:5">
      <c r="A34" s="23" t="s">
        <v>128</v>
      </c>
      <c r="B34" s="24" t="s">
        <v>130</v>
      </c>
      <c r="C34" s="53">
        <v>19.010000000000002</v>
      </c>
      <c r="D34" s="53">
        <v>21.51</v>
      </c>
      <c r="E34" s="53">
        <v>21.51</v>
      </c>
    </row>
    <row r="35" spans="1:5" ht="25.5">
      <c r="A35" s="45">
        <v>8</v>
      </c>
      <c r="B35" s="46" t="s">
        <v>69</v>
      </c>
      <c r="C35" s="48">
        <f>C29+C31</f>
        <v>602.88999999999976</v>
      </c>
      <c r="D35" s="114">
        <f>D29+D31</f>
        <v>681.91999999999985</v>
      </c>
      <c r="E35" s="114">
        <f>E29+E31</f>
        <v>681.91999999999985</v>
      </c>
    </row>
    <row r="36" spans="1:5" ht="25.5">
      <c r="A36" s="45">
        <v>9</v>
      </c>
      <c r="B36" s="46" t="s">
        <v>74</v>
      </c>
      <c r="C36" s="47">
        <v>39211.095000000001</v>
      </c>
      <c r="D36" s="47">
        <v>5804.3950000000004</v>
      </c>
      <c r="E36" s="47">
        <v>2464.761</v>
      </c>
    </row>
    <row r="37" spans="1:5">
      <c r="A37" s="45">
        <v>10</v>
      </c>
      <c r="B37" s="51" t="s">
        <v>75</v>
      </c>
      <c r="C37" s="29">
        <v>3.8</v>
      </c>
      <c r="D37" s="29">
        <v>3.8</v>
      </c>
      <c r="E37" s="29">
        <v>3.8</v>
      </c>
    </row>
    <row r="39" spans="1:5">
      <c r="C39" s="17"/>
    </row>
  </sheetData>
  <mergeCells count="5">
    <mergeCell ref="A2:E2"/>
    <mergeCell ref="B3:D3"/>
    <mergeCell ref="B4:D4"/>
    <mergeCell ref="A6:A7"/>
    <mergeCell ref="B6:B7"/>
  </mergeCells>
  <phoneticPr fontId="3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Тарифи</vt:lpstr>
      <vt:lpstr>ТЕ МИР</vt:lpstr>
      <vt:lpstr>ТЕ К</vt:lpstr>
      <vt:lpstr>ТЕ ЯУ</vt:lpstr>
      <vt:lpstr>ТЕ мир ІТП</vt:lpstr>
      <vt:lpstr>В М</vt:lpstr>
      <vt:lpstr>В К</vt:lpstr>
      <vt:lpstr>В ЯУ</vt:lpstr>
      <vt:lpstr>Т М</vt:lpstr>
      <vt:lpstr>П М</vt:lpstr>
      <vt:lpstr>П К</vt:lpstr>
      <vt:lpstr>П ЯУ</vt:lpstr>
      <vt:lpstr>П ІТП</vt:lpstr>
      <vt:lpstr>ГВП М</vt:lpstr>
      <vt:lpstr>ГВП К</vt:lpstr>
      <vt:lpstr>ГВП ЯУ</vt:lpstr>
      <vt:lpstr>СПГВ О.Оксанченко 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2022-07-02T13:15:38Z</cp:lastPrinted>
  <dcterms:created xsi:type="dcterms:W3CDTF">2020-05-30T05:05:03Z</dcterms:created>
  <dcterms:modified xsi:type="dcterms:W3CDTF">2023-10-12T11:31:40Z</dcterms:modified>
</cp:coreProperties>
</file>