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9140" windowHeight="6630" tabRatio="942"/>
  </bookViews>
  <sheets>
    <sheet name="Тарифи" sheetId="2" r:id="rId1"/>
    <sheet name="ТЕ МИР" sheetId="5" r:id="rId2"/>
    <sheet name="ТЕ К" sheetId="6" r:id="rId3"/>
    <sheet name="ТЕ мир ІТП" sheetId="23" r:id="rId4"/>
    <sheet name="В М" sheetId="8" r:id="rId5"/>
    <sheet name="В К" sheetId="10" r:id="rId6"/>
    <sheet name="Т М" sheetId="11" r:id="rId7"/>
    <sheet name="П ІТП" sheetId="12" r:id="rId8"/>
    <sheet name="ГВП М" sheetId="20" r:id="rId9"/>
  </sheets>
  <externalReferences>
    <externalReference r:id="rId10"/>
  </externalReferences>
  <calcPr calcId="114210"/>
</workbook>
</file>

<file path=xl/calcChain.xml><?xml version="1.0" encoding="utf-8"?>
<calcChain xmlns="http://schemas.openxmlformats.org/spreadsheetml/2006/main">
  <c r="E31" i="11"/>
  <c r="E37" i="23"/>
  <c r="E31" i="5"/>
  <c r="E34"/>
  <c r="E8"/>
  <c r="E17"/>
  <c r="E9"/>
  <c r="E15" i="20"/>
  <c r="E31" i="10"/>
  <c r="E33" i="8"/>
  <c r="E34"/>
  <c r="E36"/>
  <c r="E33" i="23"/>
  <c r="E34"/>
  <c r="E36"/>
  <c r="E25"/>
  <c r="E21"/>
  <c r="E17"/>
  <c r="E31" i="6"/>
  <c r="E23"/>
  <c r="E19"/>
  <c r="E33" i="5"/>
  <c r="E37"/>
  <c r="E42"/>
  <c r="E36"/>
  <c r="E25"/>
  <c r="E21"/>
  <c r="E38"/>
  <c r="E32" i="11"/>
  <c r="E34"/>
  <c r="E32" i="10"/>
  <c r="E34"/>
  <c r="E32" i="6"/>
  <c r="E34"/>
  <c r="E39" i="23"/>
  <c r="D7" i="2"/>
  <c r="C35" i="6"/>
  <c r="L7" i="2"/>
  <c r="M7"/>
  <c r="H7"/>
  <c r="H6"/>
  <c r="I6"/>
  <c r="C9" i="23"/>
  <c r="C17"/>
  <c r="C21"/>
  <c r="C8"/>
  <c r="C31"/>
  <c r="C25"/>
  <c r="C33"/>
  <c r="C38"/>
  <c r="C40"/>
  <c r="E9" i="6"/>
  <c r="D25" i="5"/>
  <c r="C25"/>
  <c r="D9"/>
  <c r="D8"/>
  <c r="D17"/>
  <c r="D21"/>
  <c r="C9"/>
  <c r="C8"/>
  <c r="C17"/>
  <c r="C21"/>
  <c r="C9" i="6"/>
  <c r="C8"/>
  <c r="C29"/>
  <c r="C15"/>
  <c r="C19"/>
  <c r="C23"/>
  <c r="D9" i="23"/>
  <c r="D8"/>
  <c r="D31"/>
  <c r="D17"/>
  <c r="D21"/>
  <c r="E9"/>
  <c r="D25"/>
  <c r="D9" i="11"/>
  <c r="D15"/>
  <c r="D19"/>
  <c r="D8"/>
  <c r="D29"/>
  <c r="D35"/>
  <c r="D23"/>
  <c r="D9" i="10"/>
  <c r="D8"/>
  <c r="D29"/>
  <c r="D35"/>
  <c r="D15"/>
  <c r="D19"/>
  <c r="D23"/>
  <c r="D31"/>
  <c r="E9"/>
  <c r="E8"/>
  <c r="E29"/>
  <c r="E35"/>
  <c r="E37"/>
  <c r="E39"/>
  <c r="E15"/>
  <c r="E19"/>
  <c r="E23"/>
  <c r="C9"/>
  <c r="C15"/>
  <c r="C19"/>
  <c r="C8"/>
  <c r="C29"/>
  <c r="C35"/>
  <c r="C38"/>
  <c r="C23"/>
  <c r="C31"/>
  <c r="E10" i="8"/>
  <c r="E9"/>
  <c r="E31"/>
  <c r="E37"/>
  <c r="E17"/>
  <c r="E21"/>
  <c r="E25"/>
  <c r="E43"/>
  <c r="D10"/>
  <c r="D9"/>
  <c r="D31"/>
  <c r="D37"/>
  <c r="D17"/>
  <c r="D21"/>
  <c r="D25"/>
  <c r="D33"/>
  <c r="C10"/>
  <c r="C9"/>
  <c r="C31"/>
  <c r="C37"/>
  <c r="C17"/>
  <c r="C21"/>
  <c r="C25"/>
  <c r="C33"/>
  <c r="E15" i="6"/>
  <c r="D9"/>
  <c r="D8"/>
  <c r="D15"/>
  <c r="D19"/>
  <c r="D23"/>
  <c r="D31"/>
  <c r="D35"/>
  <c r="C9" i="11"/>
  <c r="C8"/>
  <c r="C29"/>
  <c r="C35"/>
  <c r="C15"/>
  <c r="C19"/>
  <c r="C23"/>
  <c r="C31"/>
  <c r="D33" i="5"/>
  <c r="D37"/>
  <c r="D39"/>
  <c r="D41"/>
  <c r="C30" i="12"/>
  <c r="C22"/>
  <c r="C18"/>
  <c r="C14"/>
  <c r="C31" i="6"/>
  <c r="C33" i="5"/>
  <c r="E22" i="12"/>
  <c r="E23" i="11"/>
  <c r="E30" i="12"/>
  <c r="E18"/>
  <c r="E14"/>
  <c r="D30"/>
  <c r="D31" i="11"/>
  <c r="E42" i="23"/>
  <c r="D33"/>
  <c r="D42"/>
  <c r="D22" i="12"/>
  <c r="F36"/>
  <c r="F34"/>
  <c r="F33"/>
  <c r="F31"/>
  <c r="F29"/>
  <c r="F28"/>
  <c r="F27"/>
  <c r="F26"/>
  <c r="F25"/>
  <c r="F24"/>
  <c r="F23"/>
  <c r="F22"/>
  <c r="F21"/>
  <c r="F20"/>
  <c r="F19"/>
  <c r="F18"/>
  <c r="D18"/>
  <c r="F17"/>
  <c r="F16"/>
  <c r="F15"/>
  <c r="F14"/>
  <c r="D14"/>
  <c r="F13"/>
  <c r="F12"/>
  <c r="F11"/>
  <c r="F10"/>
  <c r="F9"/>
  <c r="E9"/>
  <c r="E8"/>
  <c r="E28"/>
  <c r="E35"/>
  <c r="D9"/>
  <c r="D8"/>
  <c r="D28"/>
  <c r="D35"/>
  <c r="D37"/>
  <c r="C9"/>
  <c r="F8"/>
  <c r="E38" i="23"/>
  <c r="D38"/>
  <c r="C8" i="12"/>
  <c r="C28"/>
  <c r="C35"/>
  <c r="C37"/>
  <c r="N7" i="2"/>
  <c r="N6"/>
  <c r="C41" i="23"/>
  <c r="C42"/>
  <c r="E41"/>
  <c r="E40"/>
  <c r="E18" i="20"/>
  <c r="D18"/>
  <c r="D17"/>
  <c r="C18"/>
  <c r="C17"/>
  <c r="E17"/>
  <c r="E19"/>
  <c r="E20"/>
  <c r="E21"/>
  <c r="E11" i="2"/>
  <c r="D15" i="20"/>
  <c r="D19"/>
  <c r="C15"/>
  <c r="C19"/>
  <c r="C20"/>
  <c r="C21"/>
  <c r="D41" i="23"/>
  <c r="D40"/>
  <c r="O8" i="2"/>
  <c r="D36" i="6"/>
  <c r="E36"/>
  <c r="C36"/>
  <c r="D38" i="5"/>
  <c r="D40"/>
  <c r="C38"/>
  <c r="E19" i="11"/>
  <c r="E15"/>
  <c r="D36" i="10"/>
  <c r="E36"/>
  <c r="C36"/>
  <c r="D38" i="8"/>
  <c r="E38"/>
  <c r="C38"/>
  <c r="O9" i="2"/>
  <c r="O10"/>
  <c r="E9" i="11"/>
  <c r="D6" i="2"/>
  <c r="E6"/>
  <c r="C40" i="8"/>
  <c r="E7" i="2"/>
  <c r="E8" i="11"/>
  <c r="E29"/>
  <c r="E35"/>
  <c r="E38" i="10"/>
  <c r="E8" i="23"/>
  <c r="E31"/>
  <c r="E8" i="6"/>
  <c r="E29"/>
  <c r="E35"/>
  <c r="F30" i="12"/>
  <c r="I7" i="2"/>
  <c r="O7"/>
  <c r="O6"/>
  <c r="P7"/>
  <c r="C38" i="6"/>
  <c r="C42" i="5"/>
  <c r="C39" i="8"/>
  <c r="C41"/>
  <c r="C43"/>
  <c r="D39" i="6"/>
  <c r="D38"/>
  <c r="D40" i="8"/>
  <c r="D39"/>
  <c r="D41"/>
  <c r="D43"/>
  <c r="C37" i="10"/>
  <c r="C39"/>
  <c r="P6" i="2"/>
  <c r="E39" i="8"/>
  <c r="E41"/>
  <c r="E40"/>
  <c r="D37" i="10"/>
  <c r="D39"/>
  <c r="D38"/>
  <c r="E37" i="12"/>
  <c r="C41" i="10"/>
  <c r="C37" i="6"/>
  <c r="C39"/>
  <c r="C40"/>
  <c r="L6" i="2"/>
  <c r="M6"/>
  <c r="D42" i="5"/>
  <c r="D40" i="6"/>
  <c r="E38"/>
  <c r="E37"/>
  <c r="E39"/>
  <c r="E40"/>
  <c r="C39" i="5"/>
  <c r="C41"/>
  <c r="C40"/>
  <c r="E40"/>
  <c r="E39"/>
  <c r="E41"/>
</calcChain>
</file>

<file path=xl/sharedStrings.xml><?xml version="1.0" encoding="utf-8"?>
<sst xmlns="http://schemas.openxmlformats.org/spreadsheetml/2006/main" count="551" uniqueCount="122">
  <si>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</si>
  <si>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</si>
  <si>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</si>
  <si>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</si>
  <si>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</si>
  <si>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Діючі тарифи</t>
  </si>
  <si>
    <t>Проект тарифів</t>
  </si>
  <si>
    <t>Миргород без ІТП</t>
  </si>
  <si>
    <t>Миргород з ІТП</t>
  </si>
  <si>
    <t>Кашинська, 26</t>
  </si>
  <si>
    <t>В.Багачка</t>
  </si>
  <si>
    <t>Для потреб населення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</si>
  <si>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</si>
  <si>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</si>
  <si>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</si>
  <si>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ПРОЕКТ</t>
  </si>
  <si>
    <t>Без ПДВ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</si>
  <si>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</si>
  <si>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</si>
  <si>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</si>
  <si>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</si>
  <si>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грн/Гкал</t>
  </si>
  <si>
    <t>Виробнича собівартість, у т.ч.:</t>
  </si>
  <si>
    <t>прямі матеріальні витрати, у т.ч.:</t>
  </si>
  <si>
    <t>витрати на паливо для виробництва теплової енергії котельними</t>
  </si>
  <si>
    <t>витрати на електроенергію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</si>
  <si>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</si>
  <si>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</si>
  <si>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т.ч.:</t>
  </si>
  <si>
    <t>амортизаційні відрахування</t>
  </si>
  <si>
    <t>інші прямі витрати</t>
  </si>
  <si>
    <t>Інші операційні витрати</t>
  </si>
  <si>
    <t>Фінансові витрати</t>
  </si>
  <si>
    <t>Повна собівартість</t>
  </si>
  <si>
    <t>Витрати на покриття втрат</t>
  </si>
  <si>
    <t>Розрахунковий прибуток, у т.ч.:</t>
  </si>
  <si>
    <t>податок на прибуток</t>
  </si>
  <si>
    <t>Вартість теплової енергії за відповідним тарифом</t>
  </si>
  <si>
    <t>Територіальна громада - м. Миргород</t>
  </si>
  <si>
    <t xml:space="preserve"> 1.1 </t>
  </si>
  <si>
    <t xml:space="preserve"> 1.1.1</t>
  </si>
  <si>
    <t xml:space="preserve"> 1.1.2</t>
  </si>
  <si>
    <t xml:space="preserve"> 1.1.3</t>
  </si>
  <si>
    <t xml:space="preserve"> 1.1.4</t>
  </si>
  <si>
    <t xml:space="preserve"> 1.2 </t>
  </si>
  <si>
    <t>прямі витрати на оплату праці з відрахуваннями на соціальні заходи</t>
  </si>
  <si>
    <t xml:space="preserve"> 1.3</t>
  </si>
  <si>
    <t xml:space="preserve"> 1.3.1</t>
  </si>
  <si>
    <t>відрахування на соціальні заходи</t>
  </si>
  <si>
    <t xml:space="preserve"> 1.3.2</t>
  </si>
  <si>
    <t xml:space="preserve"> 1.3.3</t>
  </si>
  <si>
    <t xml:space="preserve"> 1.4</t>
  </si>
  <si>
    <t>загальновиробничі витрати, у т.ч.:</t>
  </si>
  <si>
    <t xml:space="preserve"> 1.4.1</t>
  </si>
  <si>
    <t>витрати на оплату праці</t>
  </si>
  <si>
    <t xml:space="preserve"> 1.4.2</t>
  </si>
  <si>
    <t xml:space="preserve"> 1.4.3</t>
  </si>
  <si>
    <t>Адміністративні витрати, у т.ч:</t>
  </si>
  <si>
    <t xml:space="preserve"> 2.1 </t>
  </si>
  <si>
    <t xml:space="preserve"> 2.2</t>
  </si>
  <si>
    <t xml:space="preserve"> 2.3</t>
  </si>
  <si>
    <t xml:space="preserve"> 7.1 </t>
  </si>
  <si>
    <t xml:space="preserve"> 7.2</t>
  </si>
  <si>
    <t>Тариф на теплову енергію, грн/Гкал, у т.ч.:</t>
  </si>
  <si>
    <t>Паливна складова</t>
  </si>
  <si>
    <t>Решта витрат, крім паливної складової</t>
  </si>
  <si>
    <t>Паливна складова 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</si>
  <si>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</si>
  <si>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</si>
  <si>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</si>
  <si>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t>Автономне опалення - вул. Кашинського, 26</t>
  </si>
  <si>
    <t>№ з/п</t>
  </si>
  <si>
    <t>Назва показника</t>
  </si>
  <si>
    <t>населення</t>
  </si>
  <si>
    <t>бюджет</t>
  </si>
  <si>
    <t>інші</t>
  </si>
  <si>
    <t xml:space="preserve"> 6.1</t>
  </si>
  <si>
    <t xml:space="preserve"> 6.2</t>
  </si>
  <si>
    <t xml:space="preserve"> 1.1.5</t>
  </si>
  <si>
    <t>теплова енергія вироблина на щепі</t>
  </si>
  <si>
    <t>Відпуск теплової енергії з колекторів</t>
  </si>
  <si>
    <t xml:space="preserve"> 1.1.6</t>
  </si>
  <si>
    <t>витрати на покриття втрат теплової енергії в теплових мережах</t>
  </si>
  <si>
    <t xml:space="preserve"> 8.1 </t>
  </si>
  <si>
    <t xml:space="preserve"> 8.2</t>
  </si>
  <si>
    <t xml:space="preserve"> 8.3</t>
  </si>
  <si>
    <t xml:space="preserve"> 8.4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</si>
  <si>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</si>
  <si>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Собівартість власної теплової енергії, врахована у встановлених тарифах на теплову енергію </t>
  </si>
  <si>
    <t>у тому числі паливна складова</t>
  </si>
  <si>
    <t>Витрати на утримання абонентської служби</t>
  </si>
  <si>
    <t>Витрати на придбання холодної води для надання послуги з постачання гарячої води</t>
  </si>
  <si>
    <t>Послуги банку</t>
  </si>
  <si>
    <t xml:space="preserve">Повна планова собівартість послуг </t>
  </si>
  <si>
    <t>Розрахунковий прибуток, усього, у т. ч.:</t>
  </si>
  <si>
    <t>чистий прибуток</t>
  </si>
  <si>
    <t>Плановані тарифи на постачання гарячої води без ПДВ</t>
  </si>
  <si>
    <t>Податок на додану вартість</t>
  </si>
  <si>
    <t>Тарифи на послуги з ПДВ, усього,  у тому числі</t>
  </si>
  <si>
    <r>
      <t>Обсяг споживання гарячої води відповідною категорією споживачів, 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</si>
  <si>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Послуга з постачання гарячої води</t>
  </si>
  <si>
    <t>% зменшення тарифів у порівнянні до діючого(+ збільшення/ - зменшення)</t>
  </si>
  <si>
    <t xml:space="preserve"> 7.3</t>
  </si>
  <si>
    <t>виробничі інвестиції</t>
  </si>
  <si>
    <t xml:space="preserve">на розвиток виробництва </t>
  </si>
  <si>
    <t>установ та   інших споживачів КП ""Тепловодсервіс""</t>
  </si>
  <si>
    <t>КП "Тепловодсервіс"    Територіальна громада - м. Миргород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</si>
  <si>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/>
    </r>
  </si>
  <si>
    <t>для інших споживачів КП "Тепловодсервіс"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</si>
  <si>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 xml:space="preserve"> </t>
    </r>
  </si>
  <si>
    <t>для інших споживачів з урахуванням витрат на ІТП  КП "Тепловодсервіс"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</si>
  <si>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виробництво 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</si>
  <si>
    <t>для  інших споживачів КП "Тепловодсервіс"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</si>
  <si>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транспортування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</si>
  <si>
    <t>для   інших споживачів КП ""Тепловодсервіс""</t>
  </si>
  <si>
    <r>
      <t>Структура тарифів на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постачання</t>
    </r>
    <r>
      <rPr>
        <b/>
        <sz val="11"/>
        <color indexed="8"/>
        <rFont val="Times New Roman"/>
        <family val="1"/>
        <charset val="204"/>
      </rPr>
      <t xml:space="preserve"> т</t>
    </r>
    <r>
      <rPr>
        <b/>
        <u/>
        <sz val="11"/>
        <color indexed="8"/>
        <rFont val="Times New Roman"/>
        <family val="1"/>
        <charset val="204"/>
      </rPr>
      <t>еплової енергії</t>
    </r>
    <r>
      <rPr>
        <u/>
        <sz val="11"/>
        <color indexed="8"/>
        <rFont val="Times New Roman"/>
        <family val="1"/>
        <charset val="204"/>
      </rPr>
      <t/>
    </r>
  </si>
  <si>
    <t>дл  інших споживачів з урахуванням витрат на ІТП</t>
  </si>
  <si>
    <r>
      <t>Структура тарифів на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u/>
        <sz val="12"/>
        <color indexed="8"/>
        <rFont val="Times New Roman"/>
        <family val="1"/>
        <charset val="204"/>
      </rPr>
      <t>постачання</t>
    </r>
    <r>
      <rPr>
        <b/>
        <sz val="12"/>
        <color indexed="8"/>
        <rFont val="Times New Roman"/>
        <family val="1"/>
        <charset val="204"/>
      </rPr>
      <t xml:space="preserve"> гарячої води </t>
    </r>
  </si>
  <si>
    <t>для інших споживачів без урахування витрат на ІТП  по КП "Тепловодсервіс"</t>
  </si>
  <si>
    <t>Запропоновані проекти тарифів в порівнянні з діючими для категорії- інші споживачі:</t>
  </si>
  <si>
    <t>Діючі тарифи в ОП 2022-2023</t>
  </si>
  <si>
    <t>Затверд-жені рішенням №413 від 18.10.23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</si>
</sst>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0.0"/>
  </numFmts>
  <fonts count="3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0" fillId="0" borderId="0" xfId="0" applyFont="1"/>
    <xf numFmtId="0" fontId="6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1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1" applyFont="1"/>
    <xf numFmtId="0" fontId="17" fillId="0" borderId="0" xfId="0" applyFont="1"/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18" fillId="0" borderId="0" xfId="1" applyFont="1" applyBorder="1"/>
    <xf numFmtId="0" fontId="1" fillId="0" borderId="0" xfId="1" applyFont="1" applyBorder="1"/>
    <xf numFmtId="0" fontId="6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0" fontId="2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24" fillId="0" borderId="0" xfId="0" applyFont="1" applyBorder="1"/>
    <xf numFmtId="0" fontId="9" fillId="0" borderId="0" xfId="0" applyFont="1"/>
    <xf numFmtId="0" fontId="1" fillId="0" borderId="1" xfId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17" fillId="0" borderId="0" xfId="0" applyFont="1" applyAlignment="1">
      <alignment horizontal="center"/>
    </xf>
    <xf numFmtId="0" fontId="0" fillId="0" borderId="0" xfId="0" applyAlignment="1"/>
    <xf numFmtId="0" fontId="3" fillId="0" borderId="1" xfId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2" fillId="0" borderId="0" xfId="1" applyFont="1"/>
    <xf numFmtId="0" fontId="31" fillId="0" borderId="0" xfId="0" applyFont="1"/>
    <xf numFmtId="2" fontId="2" fillId="0" borderId="0" xfId="1" applyNumberFormat="1" applyFont="1"/>
    <xf numFmtId="2" fontId="1" fillId="0" borderId="0" xfId="1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7;&#1082;&#1086;&#1085;&#1086;&#1084;&#1110;&#1089;&#1090;/&#1058;&#1072;&#1088;&#1080;&#1092;&#1080;%202020/&#1058;&#1040;&#1056;&#1048;&#1060;&#1048;%20&#1064;&#1040;&#1041;&#1051;&#1054;&#1053;%20&#1052;&#1048;&#1056;&#1043;&#1054;&#1056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 2.1 К"/>
      <sheetName val="дод 2.2 ЯУ"/>
      <sheetName val="додаток 3"/>
      <sheetName val="додаток 4"/>
      <sheetName val="дод 4.1 К"/>
      <sheetName val="дод 4.2 ЯУ"/>
      <sheetName val="додаток 5"/>
      <sheetName val="дод 5.1 К"/>
      <sheetName val="дод 5.3 ЯУ"/>
      <sheetName val="додаток 6"/>
      <sheetName val="додаток 7"/>
      <sheetName val="дод 7.1 К"/>
      <sheetName val="дод 7.2 ЯУ"/>
      <sheetName val="додаток 8"/>
      <sheetName val="дод 8.1 К"/>
      <sheetName val="дод 8.2 ЯУ"/>
      <sheetName val="1-Д"/>
      <sheetName val="ТЕПЛО"/>
      <sheetName val="додаток 9"/>
      <sheetName val="дод 9.1 К"/>
      <sheetName val="дод 9.2 ЯУ"/>
      <sheetName val="додаток 10"/>
      <sheetName val="дод10 К"/>
      <sheetName val="дод 10 ЯУ"/>
      <sheetName val="додаток 11"/>
      <sheetName val="дод 11.2 К"/>
      <sheetName val="дод 11.2 ЯУ"/>
      <sheetName val="додаток 12"/>
      <sheetName val="додаток 13"/>
      <sheetName val="додаток  13К"/>
      <sheetName val="Дод 13 ЯУ"/>
      <sheetName val="додаток 14"/>
      <sheetName val="дод 14.1 К"/>
      <sheetName val="дод 14.2 ЯУ"/>
      <sheetName val="Струк ТЕ"/>
      <sheetName val="Струк ТЕ К"/>
      <sheetName val="Струк ТЕ ЯУ"/>
      <sheetName val="Струк В"/>
      <sheetName val="Струк В К"/>
      <sheetName val="Струк В ЯУ"/>
      <sheetName val="Струк Т"/>
      <sheetName val="Струк П"/>
      <sheetName val="Структ П К"/>
      <sheetName val="Струк П ЯУ"/>
      <sheetName val="Струк П ІТП"/>
    </sheetNames>
    <sheetDataSet>
      <sheetData sheetId="0"/>
      <sheetData sheetId="1"/>
      <sheetData sheetId="2"/>
      <sheetData sheetId="3"/>
      <sheetData sheetId="4">
        <row r="34">
          <cell r="E34">
            <v>5.0941414994800391</v>
          </cell>
        </row>
        <row r="35">
          <cell r="E35">
            <v>23.206644608742401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P12"/>
  <sheetViews>
    <sheetView tabSelected="1" zoomScale="80" zoomScaleNormal="80" workbookViewId="0">
      <selection activeCell="L7" sqref="L7"/>
    </sheetView>
  </sheetViews>
  <sheetFormatPr defaultRowHeight="15"/>
  <cols>
    <col min="1" max="1" width="45.7109375" customWidth="1"/>
    <col min="2" max="2" width="9.28515625" customWidth="1"/>
    <col min="3" max="3" width="10.28515625" customWidth="1"/>
    <col min="4" max="4" width="9.28515625" style="79" customWidth="1"/>
    <col min="5" max="5" width="11.28515625" customWidth="1"/>
    <col min="6" max="6" width="9.7109375" customWidth="1"/>
    <col min="7" max="7" width="10.5703125" customWidth="1"/>
    <col min="8" max="8" width="10" style="79" customWidth="1"/>
    <col min="9" max="9" width="11.28515625" customWidth="1"/>
    <col min="10" max="10" width="9.5703125" customWidth="1"/>
    <col min="11" max="11" width="10.7109375" customWidth="1"/>
    <col min="12" max="12" width="9.7109375" style="79" customWidth="1"/>
    <col min="13" max="13" width="11.28515625" customWidth="1"/>
    <col min="14" max="14" width="10" hidden="1" customWidth="1"/>
    <col min="15" max="15" width="10.28515625" hidden="1" customWidth="1"/>
    <col min="16" max="16" width="11.28515625" hidden="1" customWidth="1"/>
  </cols>
  <sheetData>
    <row r="2" spans="1:16" ht="18.75">
      <c r="A2" s="96" t="s">
        <v>119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33.6" customHeight="1">
      <c r="A3" s="97" t="s">
        <v>0</v>
      </c>
      <c r="B3" s="98" t="s">
        <v>7</v>
      </c>
      <c r="C3" s="99"/>
      <c r="D3" s="99"/>
      <c r="E3" s="100"/>
      <c r="F3" s="98" t="s">
        <v>8</v>
      </c>
      <c r="G3" s="99"/>
      <c r="H3" s="99"/>
      <c r="I3" s="100"/>
      <c r="J3" s="98" t="s">
        <v>9</v>
      </c>
      <c r="K3" s="99"/>
      <c r="L3" s="99"/>
      <c r="M3" s="100"/>
      <c r="N3" s="101" t="s">
        <v>10</v>
      </c>
      <c r="O3" s="101"/>
      <c r="P3" s="101"/>
    </row>
    <row r="4" spans="1:16" ht="87" customHeight="1">
      <c r="A4" s="97"/>
      <c r="B4" s="70" t="s">
        <v>120</v>
      </c>
      <c r="C4" s="70" t="s">
        <v>121</v>
      </c>
      <c r="D4" s="81" t="s">
        <v>6</v>
      </c>
      <c r="E4" s="71" t="s">
        <v>101</v>
      </c>
      <c r="F4" s="70" t="s">
        <v>120</v>
      </c>
      <c r="G4" s="70" t="s">
        <v>121</v>
      </c>
      <c r="H4" s="81" t="s">
        <v>6</v>
      </c>
      <c r="I4" s="71" t="s">
        <v>101</v>
      </c>
      <c r="J4" s="70" t="s">
        <v>120</v>
      </c>
      <c r="K4" s="70" t="s">
        <v>121</v>
      </c>
      <c r="L4" s="81" t="s">
        <v>6</v>
      </c>
      <c r="M4" s="71" t="s">
        <v>101</v>
      </c>
      <c r="N4" s="70" t="s">
        <v>5</v>
      </c>
      <c r="O4" s="70" t="s">
        <v>6</v>
      </c>
      <c r="P4" s="71" t="s">
        <v>101</v>
      </c>
    </row>
    <row r="5" spans="1:16" ht="15.6" customHeight="1">
      <c r="A5" s="94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28.5">
      <c r="A6" s="12" t="s">
        <v>13</v>
      </c>
      <c r="B6" s="6">
        <v>5265.54</v>
      </c>
      <c r="C6" s="6">
        <v>4027.25</v>
      </c>
      <c r="D6" s="82">
        <f>ROUND(D7*1.2,2)</f>
        <v>4650.91</v>
      </c>
      <c r="E6" s="10">
        <f>D6/B6-1</f>
        <v>-0.11672686941890098</v>
      </c>
      <c r="F6" s="6">
        <v>5272.81</v>
      </c>
      <c r="G6" s="6">
        <v>4033.48</v>
      </c>
      <c r="H6" s="82">
        <f>ROUND(H7*1.2,2)</f>
        <v>4657.1400000000003</v>
      </c>
      <c r="I6" s="10">
        <f>H6/F6-1</f>
        <v>-0.11676316802615683</v>
      </c>
      <c r="J6" s="6">
        <v>5134.8500000000004</v>
      </c>
      <c r="K6" s="6">
        <v>3843.68</v>
      </c>
      <c r="L6" s="82">
        <f>ROUND(L7*1.2,2)</f>
        <v>4375.16</v>
      </c>
      <c r="M6" s="10">
        <f>L6/J6-1</f>
        <v>-0.14794784657779692</v>
      </c>
      <c r="N6" s="6">
        <f>N7*1.2</f>
        <v>1849.9079999999999</v>
      </c>
      <c r="O6" s="6" t="e">
        <f>ROUND(O7*1.2,2)</f>
        <v>#REF!</v>
      </c>
      <c r="P6" s="10" t="e">
        <f>O6/N6-1</f>
        <v>#REF!</v>
      </c>
    </row>
    <row r="7" spans="1:16" ht="15.75">
      <c r="A7" s="8" t="s">
        <v>1</v>
      </c>
      <c r="B7" s="3">
        <v>4387.95</v>
      </c>
      <c r="C7" s="3">
        <v>3356.04</v>
      </c>
      <c r="D7" s="83">
        <f>D8+D9+D10</f>
        <v>3875.76</v>
      </c>
      <c r="E7" s="10">
        <f>D7/B7-1</f>
        <v>-0.11672648959081111</v>
      </c>
      <c r="F7" s="3">
        <v>4394.01</v>
      </c>
      <c r="G7" s="3">
        <v>3361.23</v>
      </c>
      <c r="H7" s="83">
        <f>H8+H9+H10</f>
        <v>3880.9500000000003</v>
      </c>
      <c r="I7" s="10">
        <f>H7/F7-1</f>
        <v>-0.11676350304164074</v>
      </c>
      <c r="J7" s="3">
        <v>4279.04</v>
      </c>
      <c r="K7" s="3">
        <v>3203.07</v>
      </c>
      <c r="L7" s="83">
        <f>L8+L9+L10</f>
        <v>3645.97</v>
      </c>
      <c r="M7" s="10">
        <f>L7/J7-1</f>
        <v>-0.14794673571642236</v>
      </c>
      <c r="N7" s="3">
        <f>N8+N9+N10</f>
        <v>1541.59</v>
      </c>
      <c r="O7" s="3" t="e">
        <f>ROUND(O8+O9+O10,2)</f>
        <v>#REF!</v>
      </c>
      <c r="P7" s="10" t="e">
        <f>O7/N7-1</f>
        <v>#REF!</v>
      </c>
    </row>
    <row r="8" spans="1:16" ht="25.9" customHeight="1">
      <c r="A8" s="8" t="s">
        <v>2</v>
      </c>
      <c r="B8" s="1">
        <v>3685.32</v>
      </c>
      <c r="C8" s="1">
        <v>2674.12</v>
      </c>
      <c r="D8" s="83">
        <v>3128.28</v>
      </c>
      <c r="E8" s="5"/>
      <c r="F8" s="1">
        <v>3685.32</v>
      </c>
      <c r="G8" s="1">
        <v>2674.12</v>
      </c>
      <c r="H8" s="83">
        <v>3128.28</v>
      </c>
      <c r="I8" s="72"/>
      <c r="J8" s="3">
        <v>4261.34</v>
      </c>
      <c r="K8" s="3">
        <v>3203.07</v>
      </c>
      <c r="L8" s="83">
        <v>3645.97</v>
      </c>
      <c r="M8" s="5"/>
      <c r="N8" s="3">
        <v>1257.82</v>
      </c>
      <c r="O8" s="3" t="e">
        <f>#REF!</f>
        <v>#REF!</v>
      </c>
      <c r="P8" s="5"/>
    </row>
    <row r="9" spans="1:16" ht="25.9" customHeight="1">
      <c r="A9" s="9" t="s">
        <v>4</v>
      </c>
      <c r="B9" s="1">
        <v>646.32000000000005</v>
      </c>
      <c r="C9" s="1">
        <v>681.92</v>
      </c>
      <c r="D9" s="83">
        <v>747.48</v>
      </c>
      <c r="E9" s="5"/>
      <c r="F9" s="1">
        <v>646.32000000000005</v>
      </c>
      <c r="G9" s="1">
        <v>681.92</v>
      </c>
      <c r="H9" s="83">
        <v>747.48</v>
      </c>
      <c r="I9" s="5"/>
      <c r="J9" s="3">
        <v>0</v>
      </c>
      <c r="K9" s="3">
        <v>0</v>
      </c>
      <c r="L9" s="83">
        <v>0</v>
      </c>
      <c r="M9" s="5"/>
      <c r="N9" s="3">
        <v>257.58</v>
      </c>
      <c r="O9" s="3" t="e">
        <f>#REF!</f>
        <v>#REF!</v>
      </c>
      <c r="P9" s="5"/>
    </row>
    <row r="10" spans="1:16" ht="25.9" customHeight="1">
      <c r="A10" s="9" t="s">
        <v>3</v>
      </c>
      <c r="B10" s="1">
        <v>56.31</v>
      </c>
      <c r="C10" s="1">
        <v>0</v>
      </c>
      <c r="D10" s="83">
        <v>0</v>
      </c>
      <c r="E10" s="5"/>
      <c r="F10" s="3">
        <v>62.37</v>
      </c>
      <c r="G10" s="1">
        <v>5.19</v>
      </c>
      <c r="H10" s="83">
        <v>5.19</v>
      </c>
      <c r="I10" s="5"/>
      <c r="J10" s="3">
        <v>17.7</v>
      </c>
      <c r="K10" s="3">
        <v>0</v>
      </c>
      <c r="L10" s="83">
        <v>0</v>
      </c>
      <c r="M10" s="5"/>
      <c r="N10" s="3">
        <v>26.19</v>
      </c>
      <c r="O10" s="3" t="e">
        <f>#REF!</f>
        <v>#REF!</v>
      </c>
      <c r="P10" s="5"/>
    </row>
    <row r="11" spans="1:16" ht="28.5">
      <c r="A11" s="13" t="s">
        <v>14</v>
      </c>
      <c r="B11" s="73">
        <v>291.89</v>
      </c>
      <c r="C11" s="73">
        <v>519.98</v>
      </c>
      <c r="D11" s="84">
        <v>584.57000000000005</v>
      </c>
      <c r="E11" s="10">
        <f>D11/B11-1</f>
        <v>1.002706499023605</v>
      </c>
      <c r="F11" s="6"/>
      <c r="G11" s="73">
        <v>519.98</v>
      </c>
      <c r="H11" s="84">
        <v>584.57000000000005</v>
      </c>
      <c r="I11" s="4"/>
      <c r="J11" s="74"/>
      <c r="K11" s="74"/>
      <c r="L11" s="80"/>
      <c r="M11" s="4"/>
      <c r="N11" s="74"/>
      <c r="O11" s="74"/>
      <c r="P11" s="4"/>
    </row>
    <row r="12" spans="1:16" ht="15.75">
      <c r="J12" s="75"/>
      <c r="K12" s="75"/>
      <c r="L12" s="85"/>
    </row>
  </sheetData>
  <mergeCells count="7">
    <mergeCell ref="A5:P5"/>
    <mergeCell ref="A2:P2"/>
    <mergeCell ref="A3:A4"/>
    <mergeCell ref="B3:E3"/>
    <mergeCell ref="F3:I3"/>
    <mergeCell ref="J3:M3"/>
    <mergeCell ref="N3:P3"/>
  </mergeCells>
  <phoneticPr fontId="28" type="noConversion"/>
  <pageMargins left="0.31496062992125984" right="0.19685039370078741" top="0.74803149606299213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>
      <selection activeCell="E1" sqref="E1"/>
    </sheetView>
  </sheetViews>
  <sheetFormatPr defaultColWidth="8.85546875" defaultRowHeight="15"/>
  <cols>
    <col min="1" max="1" width="8.85546875" style="15"/>
    <col min="2" max="2" width="45.42578125" style="15" customWidth="1"/>
    <col min="3" max="3" width="14" style="15" hidden="1" customWidth="1"/>
    <col min="4" max="4" width="13.5703125" style="15" hidden="1" customWidth="1"/>
    <col min="5" max="5" width="14.7109375" style="15" customWidth="1"/>
    <col min="6" max="16384" width="8.85546875" style="15"/>
  </cols>
  <sheetData>
    <row r="1" spans="1:5">
      <c r="D1" s="15" t="s">
        <v>15</v>
      </c>
      <c r="E1" s="15" t="s">
        <v>15</v>
      </c>
    </row>
    <row r="2" spans="1:5">
      <c r="A2" s="102" t="s">
        <v>107</v>
      </c>
      <c r="B2" s="102"/>
      <c r="C2" s="102"/>
      <c r="D2" s="102"/>
      <c r="E2" s="102"/>
    </row>
    <row r="3" spans="1:5">
      <c r="A3" s="102" t="s">
        <v>108</v>
      </c>
      <c r="B3" s="104"/>
      <c r="C3" s="104"/>
      <c r="D3" s="104"/>
      <c r="E3" s="104"/>
    </row>
    <row r="4" spans="1:5">
      <c r="A4" s="105" t="s">
        <v>38</v>
      </c>
      <c r="B4" s="104"/>
      <c r="C4" s="104"/>
      <c r="D4" s="104"/>
      <c r="E4" s="104"/>
    </row>
    <row r="5" spans="1:5">
      <c r="E5" s="27" t="s">
        <v>16</v>
      </c>
    </row>
    <row r="6" spans="1:5" ht="52.15" customHeight="1">
      <c r="A6" s="103" t="s">
        <v>17</v>
      </c>
      <c r="B6" s="103" t="s">
        <v>18</v>
      </c>
      <c r="C6" s="45" t="s">
        <v>11</v>
      </c>
      <c r="D6" s="45" t="s">
        <v>19</v>
      </c>
      <c r="E6" s="46" t="s">
        <v>20</v>
      </c>
    </row>
    <row r="7" spans="1:5" ht="14.45" customHeight="1">
      <c r="A7" s="103"/>
      <c r="B7" s="103"/>
      <c r="C7" s="11" t="s">
        <v>21</v>
      </c>
      <c r="D7" s="11" t="s">
        <v>21</v>
      </c>
      <c r="E7" s="11" t="s">
        <v>21</v>
      </c>
    </row>
    <row r="8" spans="1:5">
      <c r="A8" s="18">
        <v>1</v>
      </c>
      <c r="B8" s="2" t="s">
        <v>22</v>
      </c>
      <c r="C8" s="19">
        <f>C9+C16+C17+C21-0.003</f>
        <v>2524.0169999999998</v>
      </c>
      <c r="D8" s="19">
        <f>D9+D16+D17+D21-0.003</f>
        <v>3126.9969999999994</v>
      </c>
      <c r="E8" s="19">
        <f>E9+E16+E17+E21</f>
        <v>3626.7399999999993</v>
      </c>
    </row>
    <row r="9" spans="1:5">
      <c r="A9" s="20" t="s">
        <v>39</v>
      </c>
      <c r="B9" s="21" t="s">
        <v>23</v>
      </c>
      <c r="C9" s="19">
        <f>SUM(C10:C15)</f>
        <v>1800.43</v>
      </c>
      <c r="D9" s="19">
        <f>SUM(D10:D15)</f>
        <v>2403.41</v>
      </c>
      <c r="E9" s="19">
        <f>SUM(E10:E15)</f>
        <v>2903.1499999999996</v>
      </c>
    </row>
    <row r="10" spans="1:5" ht="30">
      <c r="A10" s="20" t="s">
        <v>40</v>
      </c>
      <c r="B10" s="21" t="s">
        <v>24</v>
      </c>
      <c r="C10" s="22">
        <v>1259.55</v>
      </c>
      <c r="D10" s="22">
        <v>1786.55</v>
      </c>
      <c r="E10" s="22">
        <v>2223.2399999999998</v>
      </c>
    </row>
    <row r="11" spans="1:5">
      <c r="A11" s="20" t="s">
        <v>41</v>
      </c>
      <c r="B11" s="21" t="s">
        <v>25</v>
      </c>
      <c r="C11" s="22">
        <v>229.41</v>
      </c>
      <c r="D11" s="22">
        <v>229.41</v>
      </c>
      <c r="E11" s="22">
        <v>229.41</v>
      </c>
    </row>
    <row r="12" spans="1:5">
      <c r="A12" s="20" t="s">
        <v>42</v>
      </c>
      <c r="B12" s="35" t="s">
        <v>79</v>
      </c>
      <c r="C12" s="22">
        <v>0</v>
      </c>
      <c r="D12" s="22">
        <v>0</v>
      </c>
      <c r="E12" s="22">
        <v>0</v>
      </c>
    </row>
    <row r="13" spans="1:5" ht="30">
      <c r="A13" s="20" t="s">
        <v>43</v>
      </c>
      <c r="B13" s="21" t="s">
        <v>26</v>
      </c>
      <c r="C13" s="22">
        <v>2.88</v>
      </c>
      <c r="D13" s="22">
        <v>2.88</v>
      </c>
      <c r="E13" s="22">
        <v>2.88</v>
      </c>
    </row>
    <row r="14" spans="1:5" ht="30">
      <c r="A14" s="20" t="s">
        <v>78</v>
      </c>
      <c r="B14" s="21" t="s">
        <v>27</v>
      </c>
      <c r="C14" s="22">
        <v>13.84</v>
      </c>
      <c r="D14" s="22">
        <v>13.84</v>
      </c>
      <c r="E14" s="22">
        <v>13.84</v>
      </c>
    </row>
    <row r="15" spans="1:5" ht="25.5">
      <c r="A15" s="20" t="s">
        <v>81</v>
      </c>
      <c r="B15" s="35" t="s">
        <v>82</v>
      </c>
      <c r="C15" s="22">
        <v>294.75</v>
      </c>
      <c r="D15" s="22">
        <v>370.73</v>
      </c>
      <c r="E15" s="22">
        <v>433.78</v>
      </c>
    </row>
    <row r="16" spans="1:5" ht="32.450000000000003" customHeight="1">
      <c r="A16" s="20" t="s">
        <v>44</v>
      </c>
      <c r="B16" s="2" t="s">
        <v>45</v>
      </c>
      <c r="C16" s="19">
        <v>173.31</v>
      </c>
      <c r="D16" s="19">
        <v>173.31</v>
      </c>
      <c r="E16" s="19">
        <v>173.31</v>
      </c>
    </row>
    <row r="17" spans="1:5">
      <c r="A17" s="20" t="s">
        <v>46</v>
      </c>
      <c r="B17" s="2" t="s">
        <v>28</v>
      </c>
      <c r="C17" s="19">
        <f>SUM(C18:C20)</f>
        <v>315.97000000000003</v>
      </c>
      <c r="D17" s="19">
        <f>SUM(D18:D20)</f>
        <v>315.97000000000003</v>
      </c>
      <c r="E17" s="19">
        <f>SUM(E18:E20)</f>
        <v>315.97000000000003</v>
      </c>
    </row>
    <row r="18" spans="1:5">
      <c r="A18" s="20" t="s">
        <v>47</v>
      </c>
      <c r="B18" s="21" t="s">
        <v>48</v>
      </c>
      <c r="C18" s="22">
        <v>36.57</v>
      </c>
      <c r="D18" s="22">
        <v>36.57</v>
      </c>
      <c r="E18" s="22">
        <v>36.57</v>
      </c>
    </row>
    <row r="19" spans="1:5">
      <c r="A19" s="20" t="s">
        <v>49</v>
      </c>
      <c r="B19" s="21" t="s">
        <v>29</v>
      </c>
      <c r="C19" s="22">
        <v>60.88</v>
      </c>
      <c r="D19" s="22">
        <v>60.88</v>
      </c>
      <c r="E19" s="22">
        <v>60.88</v>
      </c>
    </row>
    <row r="20" spans="1:5">
      <c r="A20" s="20" t="s">
        <v>50</v>
      </c>
      <c r="B20" s="21" t="s">
        <v>30</v>
      </c>
      <c r="C20" s="22">
        <v>218.52</v>
      </c>
      <c r="D20" s="22">
        <v>218.52</v>
      </c>
      <c r="E20" s="22">
        <v>218.52</v>
      </c>
    </row>
    <row r="21" spans="1:5">
      <c r="A21" s="20" t="s">
        <v>51</v>
      </c>
      <c r="B21" s="2" t="s">
        <v>52</v>
      </c>
      <c r="C21" s="19">
        <f>SUM(C22:C24)</f>
        <v>234.31</v>
      </c>
      <c r="D21" s="19">
        <f>SUM(D22:D24)</f>
        <v>234.31</v>
      </c>
      <c r="E21" s="19">
        <f>SUM(E22:E24)</f>
        <v>234.31</v>
      </c>
    </row>
    <row r="22" spans="1:5">
      <c r="A22" s="20" t="s">
        <v>53</v>
      </c>
      <c r="B22" s="21" t="s">
        <v>54</v>
      </c>
      <c r="C22" s="22">
        <v>129.94999999999999</v>
      </c>
      <c r="D22" s="22">
        <v>129.94999999999999</v>
      </c>
      <c r="E22" s="22">
        <v>129.94999999999999</v>
      </c>
    </row>
    <row r="23" spans="1:5">
      <c r="A23" s="20" t="s">
        <v>55</v>
      </c>
      <c r="B23" s="21" t="s">
        <v>48</v>
      </c>
      <c r="C23" s="22">
        <v>28.59</v>
      </c>
      <c r="D23" s="22">
        <v>28.59</v>
      </c>
      <c r="E23" s="22">
        <v>28.59</v>
      </c>
    </row>
    <row r="24" spans="1:5">
      <c r="A24" s="20" t="s">
        <v>56</v>
      </c>
      <c r="B24" s="21" t="s">
        <v>30</v>
      </c>
      <c r="C24" s="22">
        <v>75.77</v>
      </c>
      <c r="D24" s="22">
        <v>75.77</v>
      </c>
      <c r="E24" s="22">
        <v>75.77</v>
      </c>
    </row>
    <row r="25" spans="1:5">
      <c r="A25" s="23">
        <v>2</v>
      </c>
      <c r="B25" s="2" t="s">
        <v>57</v>
      </c>
      <c r="C25" s="19">
        <f>SUM(C26:C28)-0.003</f>
        <v>90.016999999999996</v>
      </c>
      <c r="D25" s="19">
        <f>SUM(D26:D28)-0.003</f>
        <v>90.016999999999996</v>
      </c>
      <c r="E25" s="19">
        <f>SUM(E26:E28)-0.003</f>
        <v>90.016999999999996</v>
      </c>
    </row>
    <row r="26" spans="1:5">
      <c r="A26" s="20" t="s">
        <v>58</v>
      </c>
      <c r="B26" s="21" t="s">
        <v>54</v>
      </c>
      <c r="C26" s="22">
        <v>60.47</v>
      </c>
      <c r="D26" s="22">
        <v>60.47</v>
      </c>
      <c r="E26" s="22">
        <v>60.47</v>
      </c>
    </row>
    <row r="27" spans="1:5">
      <c r="A27" s="20" t="s">
        <v>59</v>
      </c>
      <c r="B27" s="21" t="s">
        <v>48</v>
      </c>
      <c r="C27" s="22">
        <v>13.31</v>
      </c>
      <c r="D27" s="22">
        <v>13.31</v>
      </c>
      <c r="E27" s="22">
        <v>13.31</v>
      </c>
    </row>
    <row r="28" spans="1:5">
      <c r="A28" s="20" t="s">
        <v>60</v>
      </c>
      <c r="B28" s="21" t="s">
        <v>30</v>
      </c>
      <c r="C28" s="22">
        <v>16.239999999999998</v>
      </c>
      <c r="D28" s="22">
        <v>16.239999999999998</v>
      </c>
      <c r="E28" s="22">
        <v>16.239999999999998</v>
      </c>
    </row>
    <row r="29" spans="1:5">
      <c r="A29" s="18">
        <v>3</v>
      </c>
      <c r="B29" s="2" t="s">
        <v>31</v>
      </c>
      <c r="C29" s="19">
        <v>2.46</v>
      </c>
      <c r="D29" s="19">
        <v>2.46</v>
      </c>
      <c r="E29" s="19">
        <v>2.46</v>
      </c>
    </row>
    <row r="30" spans="1:5">
      <c r="A30" s="18">
        <v>4</v>
      </c>
      <c r="B30" s="2" t="s">
        <v>32</v>
      </c>
      <c r="C30" s="19">
        <v>7.48</v>
      </c>
      <c r="D30" s="19">
        <v>7.48</v>
      </c>
      <c r="E30" s="19">
        <v>7.48</v>
      </c>
    </row>
    <row r="31" spans="1:5">
      <c r="A31" s="18">
        <v>5</v>
      </c>
      <c r="B31" s="2" t="s">
        <v>33</v>
      </c>
      <c r="C31" s="19">
        <v>2623.98</v>
      </c>
      <c r="D31" s="19">
        <v>3226.96</v>
      </c>
      <c r="E31" s="19">
        <f>E8+E25+E29+E30</f>
        <v>3726.6969999999992</v>
      </c>
    </row>
    <row r="32" spans="1:5">
      <c r="A32" s="18">
        <v>6</v>
      </c>
      <c r="B32" s="2" t="s">
        <v>34</v>
      </c>
      <c r="C32" s="42">
        <v>0</v>
      </c>
      <c r="D32" s="42">
        <v>0</v>
      </c>
      <c r="E32" s="42">
        <v>0</v>
      </c>
    </row>
    <row r="33" spans="1:5">
      <c r="A33" s="18">
        <v>7</v>
      </c>
      <c r="B33" s="2" t="s">
        <v>35</v>
      </c>
      <c r="C33" s="19">
        <f>C34+C35+C36</f>
        <v>104.96</v>
      </c>
      <c r="D33" s="19">
        <f>D34+D35+D36</f>
        <v>129.07999999999998</v>
      </c>
      <c r="E33" s="19">
        <f>E31*4%</f>
        <v>149.06787999999997</v>
      </c>
    </row>
    <row r="34" spans="1:5">
      <c r="A34" s="20" t="s">
        <v>61</v>
      </c>
      <c r="B34" s="21" t="s">
        <v>36</v>
      </c>
      <c r="C34" s="22">
        <v>18.89</v>
      </c>
      <c r="D34" s="22">
        <v>23.23</v>
      </c>
      <c r="E34" s="22">
        <f>E33*18%</f>
        <v>26.832218399999995</v>
      </c>
    </row>
    <row r="35" spans="1:5">
      <c r="A35" s="20" t="s">
        <v>62</v>
      </c>
      <c r="B35" s="21" t="s">
        <v>103</v>
      </c>
      <c r="C35" s="22"/>
      <c r="D35" s="22"/>
      <c r="E35" s="22">
        <v>0</v>
      </c>
    </row>
    <row r="36" spans="1:5">
      <c r="A36" s="20" t="s">
        <v>102</v>
      </c>
      <c r="B36" s="21" t="s">
        <v>104</v>
      </c>
      <c r="C36" s="22">
        <v>86.07</v>
      </c>
      <c r="D36" s="22">
        <v>105.85</v>
      </c>
      <c r="E36" s="22">
        <f>E33-E34</f>
        <v>122.23566159999999</v>
      </c>
    </row>
    <row r="37" spans="1:5">
      <c r="A37" s="18">
        <v>8</v>
      </c>
      <c r="B37" s="2" t="s">
        <v>63</v>
      </c>
      <c r="C37" s="19">
        <v>2728.93</v>
      </c>
      <c r="D37" s="19">
        <f>D31+D33</f>
        <v>3356.04</v>
      </c>
      <c r="E37" s="19">
        <f>E31+E33</f>
        <v>3875.7648799999993</v>
      </c>
    </row>
    <row r="38" spans="1:5">
      <c r="A38" s="20" t="s">
        <v>83</v>
      </c>
      <c r="B38" s="21" t="s">
        <v>64</v>
      </c>
      <c r="C38" s="22">
        <f>C10</f>
        <v>1259.55</v>
      </c>
      <c r="D38" s="22">
        <f>D10</f>
        <v>1786.55</v>
      </c>
      <c r="E38" s="22">
        <f>E10</f>
        <v>2223.2399999999998</v>
      </c>
    </row>
    <row r="39" spans="1:5">
      <c r="A39" s="20" t="s">
        <v>84</v>
      </c>
      <c r="B39" s="24" t="s">
        <v>65</v>
      </c>
      <c r="C39" s="22">
        <f>C37-C38</f>
        <v>1469.3799999999999</v>
      </c>
      <c r="D39" s="22">
        <f>D37-D38</f>
        <v>1569.49</v>
      </c>
      <c r="E39" s="22">
        <f>E37-E38</f>
        <v>1652.5248799999995</v>
      </c>
    </row>
    <row r="40" spans="1:5">
      <c r="A40" s="20" t="s">
        <v>85</v>
      </c>
      <c r="B40" s="21" t="s">
        <v>66</v>
      </c>
      <c r="C40" s="22">
        <f>C38/C37%</f>
        <v>46.155452869806119</v>
      </c>
      <c r="D40" s="22">
        <f>D38/D37%</f>
        <v>53.233870871622507</v>
      </c>
      <c r="E40" s="22">
        <f>E38/E37%</f>
        <v>57.362612770256597</v>
      </c>
    </row>
    <row r="41" spans="1:5">
      <c r="A41" s="20" t="s">
        <v>86</v>
      </c>
      <c r="B41" s="24" t="s">
        <v>67</v>
      </c>
      <c r="C41" s="22">
        <f>C39/C37%</f>
        <v>53.844547130193888</v>
      </c>
      <c r="D41" s="22">
        <f>D39/D37%</f>
        <v>46.766129128377493</v>
      </c>
      <c r="E41" s="22">
        <f>E39/E37%</f>
        <v>42.637387229743403</v>
      </c>
    </row>
    <row r="42" spans="1:5">
      <c r="A42" s="23">
        <v>9</v>
      </c>
      <c r="B42" s="21" t="s">
        <v>69</v>
      </c>
      <c r="C42" s="25">
        <f>C33/C37*100</f>
        <v>3.8461961281527923</v>
      </c>
      <c r="D42" s="25">
        <f>D33/D37*100</f>
        <v>3.8461996877272018</v>
      </c>
      <c r="E42" s="25">
        <f>E33/E37*100</f>
        <v>3.8461538461538463</v>
      </c>
    </row>
  </sheetData>
  <mergeCells count="5">
    <mergeCell ref="A2:E2"/>
    <mergeCell ref="A6:A7"/>
    <mergeCell ref="B6:B7"/>
    <mergeCell ref="A3:E3"/>
    <mergeCell ref="A4:E4"/>
  </mergeCells>
  <phoneticPr fontId="28" type="noConversion"/>
  <pageMargins left="0.70866141732283472" right="0.51181102362204722" top="0.55118110236220474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" sqref="E1"/>
    </sheetView>
  </sheetViews>
  <sheetFormatPr defaultColWidth="8.85546875" defaultRowHeight="15"/>
  <cols>
    <col min="1" max="1" width="8.85546875" style="15"/>
    <col min="2" max="2" width="50.28515625" style="15" customWidth="1"/>
    <col min="3" max="3" width="10.28515625" style="15" hidden="1" customWidth="1"/>
    <col min="4" max="4" width="12" style="15" hidden="1" customWidth="1"/>
    <col min="5" max="5" width="11.140625" style="15" customWidth="1"/>
    <col min="6" max="16384" width="8.85546875" style="15"/>
  </cols>
  <sheetData>
    <row r="1" spans="1:5">
      <c r="D1" s="15" t="s">
        <v>15</v>
      </c>
      <c r="E1" s="15" t="s">
        <v>15</v>
      </c>
    </row>
    <row r="2" spans="1:5" ht="14.45" customHeight="1">
      <c r="A2" s="106" t="s">
        <v>107</v>
      </c>
      <c r="B2" s="106"/>
      <c r="C2" s="106"/>
      <c r="D2" s="106"/>
      <c r="E2" s="106"/>
    </row>
    <row r="3" spans="1:5">
      <c r="A3" s="106" t="s">
        <v>108</v>
      </c>
      <c r="B3" s="104"/>
      <c r="C3" s="104"/>
      <c r="D3" s="104"/>
      <c r="E3" s="104"/>
    </row>
    <row r="4" spans="1:5">
      <c r="A4" s="105" t="s">
        <v>70</v>
      </c>
      <c r="B4" s="104"/>
      <c r="C4" s="104"/>
      <c r="D4" s="104"/>
      <c r="E4" s="104"/>
    </row>
    <row r="5" spans="1:5">
      <c r="E5" s="15" t="s">
        <v>16</v>
      </c>
    </row>
    <row r="6" spans="1:5" ht="62.45" customHeight="1">
      <c r="A6" s="103" t="s">
        <v>17</v>
      </c>
      <c r="B6" s="103" t="s">
        <v>18</v>
      </c>
      <c r="C6" s="45" t="s">
        <v>11</v>
      </c>
      <c r="D6" s="45" t="s">
        <v>19</v>
      </c>
      <c r="E6" s="46" t="s">
        <v>20</v>
      </c>
    </row>
    <row r="7" spans="1:5" ht="24" customHeight="1">
      <c r="A7" s="103"/>
      <c r="B7" s="103"/>
      <c r="C7" s="11" t="s">
        <v>21</v>
      </c>
      <c r="D7" s="11" t="s">
        <v>21</v>
      </c>
      <c r="E7" s="11" t="s">
        <v>21</v>
      </c>
    </row>
    <row r="8" spans="1:5">
      <c r="A8" s="18">
        <v>1</v>
      </c>
      <c r="B8" s="2" t="s">
        <v>22</v>
      </c>
      <c r="C8" s="19">
        <f>C9+C14+C15+C19-0.003</f>
        <v>2191.5369999999998</v>
      </c>
      <c r="D8" s="19">
        <f>D9+D14+D15+D19</f>
        <v>2798.3300000000004</v>
      </c>
      <c r="E8" s="19">
        <f>E9+E14+E15+E19</f>
        <v>3401.56</v>
      </c>
    </row>
    <row r="9" spans="1:5">
      <c r="A9" s="20" t="s">
        <v>39</v>
      </c>
      <c r="B9" s="21" t="s">
        <v>23</v>
      </c>
      <c r="C9" s="19">
        <f>C10+C11+C12+C13</f>
        <v>1647.51</v>
      </c>
      <c r="D9" s="19">
        <f>D10+D11+D12+D13</f>
        <v>2254.3000000000002</v>
      </c>
      <c r="E9" s="19">
        <f>E10+E11+E12+E13</f>
        <v>2857.5299999999997</v>
      </c>
    </row>
    <row r="10" spans="1:5" ht="30">
      <c r="A10" s="20" t="s">
        <v>40</v>
      </c>
      <c r="B10" s="21" t="s">
        <v>24</v>
      </c>
      <c r="C10" s="22">
        <v>1323.02</v>
      </c>
      <c r="D10" s="22">
        <v>1929.82</v>
      </c>
      <c r="E10" s="22">
        <v>2533.06</v>
      </c>
    </row>
    <row r="11" spans="1:5">
      <c r="A11" s="20" t="s">
        <v>41</v>
      </c>
      <c r="B11" s="21" t="s">
        <v>25</v>
      </c>
      <c r="C11" s="22">
        <v>305.82</v>
      </c>
      <c r="D11" s="22">
        <v>305.81</v>
      </c>
      <c r="E11" s="22">
        <v>305.81</v>
      </c>
    </row>
    <row r="12" spans="1:5">
      <c r="A12" s="20" t="s">
        <v>42</v>
      </c>
      <c r="B12" s="21" t="s">
        <v>26</v>
      </c>
      <c r="C12" s="22">
        <v>0.19</v>
      </c>
      <c r="D12" s="22">
        <v>0.19</v>
      </c>
      <c r="E12" s="22">
        <v>0.19</v>
      </c>
    </row>
    <row r="13" spans="1:5" ht="30">
      <c r="A13" s="20" t="s">
        <v>43</v>
      </c>
      <c r="B13" s="21" t="s">
        <v>27</v>
      </c>
      <c r="C13" s="22">
        <v>18.48</v>
      </c>
      <c r="D13" s="22">
        <v>18.48</v>
      </c>
      <c r="E13" s="22">
        <v>18.47</v>
      </c>
    </row>
    <row r="14" spans="1:5" ht="28.5">
      <c r="A14" s="20" t="s">
        <v>44</v>
      </c>
      <c r="B14" s="2" t="s">
        <v>45</v>
      </c>
      <c r="C14" s="19">
        <v>179.27</v>
      </c>
      <c r="D14" s="19">
        <v>179.27</v>
      </c>
      <c r="E14" s="19">
        <v>179.27</v>
      </c>
    </row>
    <row r="15" spans="1:5">
      <c r="A15" s="20" t="s">
        <v>46</v>
      </c>
      <c r="B15" s="2" t="s">
        <v>28</v>
      </c>
      <c r="C15" s="19">
        <f>SUM(C16:C18)</f>
        <v>125.78</v>
      </c>
      <c r="D15" s="19">
        <f>SUM(D16:D18)</f>
        <v>125.78</v>
      </c>
      <c r="E15" s="19">
        <f>SUM(E16:E18)</f>
        <v>125.78</v>
      </c>
    </row>
    <row r="16" spans="1:5">
      <c r="A16" s="20" t="s">
        <v>47</v>
      </c>
      <c r="B16" s="21" t="s">
        <v>48</v>
      </c>
      <c r="C16" s="22">
        <v>38.25</v>
      </c>
      <c r="D16" s="22">
        <v>38.25</v>
      </c>
      <c r="E16" s="22">
        <v>38.25</v>
      </c>
    </row>
    <row r="17" spans="1:5">
      <c r="A17" s="20" t="s">
        <v>49</v>
      </c>
      <c r="B17" s="21" t="s">
        <v>29</v>
      </c>
      <c r="C17" s="22">
        <v>40.130000000000003</v>
      </c>
      <c r="D17" s="22">
        <v>40.130000000000003</v>
      </c>
      <c r="E17" s="22">
        <v>40.130000000000003</v>
      </c>
    </row>
    <row r="18" spans="1:5">
      <c r="A18" s="20" t="s">
        <v>50</v>
      </c>
      <c r="B18" s="21" t="s">
        <v>30</v>
      </c>
      <c r="C18" s="22">
        <v>47.4</v>
      </c>
      <c r="D18" s="22">
        <v>47.4</v>
      </c>
      <c r="E18" s="22">
        <v>47.4</v>
      </c>
    </row>
    <row r="19" spans="1:5">
      <c r="A19" s="20" t="s">
        <v>51</v>
      </c>
      <c r="B19" s="2" t="s">
        <v>52</v>
      </c>
      <c r="C19" s="19">
        <f>SUM(C20:C22)</f>
        <v>238.98000000000002</v>
      </c>
      <c r="D19" s="19">
        <f>SUM(D20:D22)</f>
        <v>238.98000000000002</v>
      </c>
      <c r="E19" s="19">
        <f>SUM(E20:E22)</f>
        <v>238.98000000000002</v>
      </c>
    </row>
    <row r="20" spans="1:5">
      <c r="A20" s="20" t="s">
        <v>53</v>
      </c>
      <c r="B20" s="21" t="s">
        <v>54</v>
      </c>
      <c r="C20" s="22">
        <v>147.94</v>
      </c>
      <c r="D20" s="22">
        <v>147.94</v>
      </c>
      <c r="E20" s="22">
        <v>147.94</v>
      </c>
    </row>
    <row r="21" spans="1:5">
      <c r="A21" s="20" t="s">
        <v>55</v>
      </c>
      <c r="B21" s="21" t="s">
        <v>48</v>
      </c>
      <c r="C21" s="22">
        <v>32.549999999999997</v>
      </c>
      <c r="D21" s="22">
        <v>32.549999999999997</v>
      </c>
      <c r="E21" s="22">
        <v>32.549999999999997</v>
      </c>
    </row>
    <row r="22" spans="1:5">
      <c r="A22" s="20" t="s">
        <v>56</v>
      </c>
      <c r="B22" s="21" t="s">
        <v>30</v>
      </c>
      <c r="C22" s="22">
        <v>58.49</v>
      </c>
      <c r="D22" s="22">
        <v>58.49</v>
      </c>
      <c r="E22" s="22">
        <v>58.49</v>
      </c>
    </row>
    <row r="23" spans="1:5">
      <c r="A23" s="23">
        <v>2</v>
      </c>
      <c r="B23" s="2" t="s">
        <v>57</v>
      </c>
      <c r="C23" s="19">
        <f>SUM(C24:C26)</f>
        <v>101.41</v>
      </c>
      <c r="D23" s="19">
        <f>SUM(D24:D26)</f>
        <v>101.41</v>
      </c>
      <c r="E23" s="19">
        <f>SUM(E24:E26)</f>
        <v>101.41</v>
      </c>
    </row>
    <row r="24" spans="1:5">
      <c r="A24" s="20" t="s">
        <v>58</v>
      </c>
      <c r="B24" s="21" t="s">
        <v>54</v>
      </c>
      <c r="C24" s="22">
        <v>68.12</v>
      </c>
      <c r="D24" s="22">
        <v>68.12</v>
      </c>
      <c r="E24" s="22">
        <v>68.12</v>
      </c>
    </row>
    <row r="25" spans="1:5">
      <c r="A25" s="20" t="s">
        <v>59</v>
      </c>
      <c r="B25" s="21" t="s">
        <v>48</v>
      </c>
      <c r="C25" s="22">
        <v>14.99</v>
      </c>
      <c r="D25" s="22">
        <v>14.99</v>
      </c>
      <c r="E25" s="22">
        <v>14.99</v>
      </c>
    </row>
    <row r="26" spans="1:5">
      <c r="A26" s="20" t="s">
        <v>60</v>
      </c>
      <c r="B26" s="21" t="s">
        <v>30</v>
      </c>
      <c r="C26" s="22">
        <v>18.3</v>
      </c>
      <c r="D26" s="22">
        <v>18.3</v>
      </c>
      <c r="E26" s="22">
        <v>18.3</v>
      </c>
    </row>
    <row r="27" spans="1:5">
      <c r="A27" s="18">
        <v>3</v>
      </c>
      <c r="B27" s="2" t="s">
        <v>31</v>
      </c>
      <c r="C27" s="19">
        <v>2.77</v>
      </c>
      <c r="D27" s="19">
        <v>2.77</v>
      </c>
      <c r="E27" s="19">
        <v>2.77</v>
      </c>
    </row>
    <row r="28" spans="1:5">
      <c r="A28" s="18">
        <v>4</v>
      </c>
      <c r="B28" s="2" t="s">
        <v>32</v>
      </c>
      <c r="C28" s="42">
        <v>0</v>
      </c>
      <c r="D28" s="42">
        <v>0</v>
      </c>
      <c r="E28" s="42">
        <v>0</v>
      </c>
    </row>
    <row r="29" spans="1:5">
      <c r="A29" s="18">
        <v>5</v>
      </c>
      <c r="B29" s="2" t="s">
        <v>33</v>
      </c>
      <c r="C29" s="19">
        <f>C8+C23+C27+C28</f>
        <v>2295.7169999999996</v>
      </c>
      <c r="D29" s="19">
        <v>2902.52</v>
      </c>
      <c r="E29" s="19">
        <f>E8+E23+E27+E28</f>
        <v>3505.74</v>
      </c>
    </row>
    <row r="30" spans="1:5">
      <c r="A30" s="18">
        <v>6</v>
      </c>
      <c r="B30" s="2" t="s">
        <v>34</v>
      </c>
      <c r="C30" s="42">
        <v>0</v>
      </c>
      <c r="D30" s="42">
        <v>0</v>
      </c>
      <c r="E30" s="42">
        <v>0</v>
      </c>
    </row>
    <row r="31" spans="1:5">
      <c r="A31" s="18">
        <v>7</v>
      </c>
      <c r="B31" s="2" t="s">
        <v>35</v>
      </c>
      <c r="C31" s="19">
        <f>C32+C33+C34</f>
        <v>91.820000000000007</v>
      </c>
      <c r="D31" s="19">
        <f>D32+D33+D34</f>
        <v>116.1</v>
      </c>
      <c r="E31" s="19">
        <f>E29*4%</f>
        <v>140.2296</v>
      </c>
    </row>
    <row r="32" spans="1:5">
      <c r="A32" s="20" t="s">
        <v>61</v>
      </c>
      <c r="B32" s="21" t="s">
        <v>36</v>
      </c>
      <c r="C32" s="22">
        <v>16.53</v>
      </c>
      <c r="D32" s="22">
        <v>20.9</v>
      </c>
      <c r="E32" s="22">
        <f>E31*18%</f>
        <v>25.241327999999999</v>
      </c>
    </row>
    <row r="33" spans="1:5">
      <c r="A33" s="20" t="s">
        <v>62</v>
      </c>
      <c r="B33" s="21" t="s">
        <v>103</v>
      </c>
      <c r="C33" s="22">
        <v>0</v>
      </c>
      <c r="D33" s="22">
        <v>0</v>
      </c>
      <c r="E33" s="22">
        <v>0</v>
      </c>
    </row>
    <row r="34" spans="1:5">
      <c r="A34" s="20" t="s">
        <v>102</v>
      </c>
      <c r="B34" s="21" t="s">
        <v>104</v>
      </c>
      <c r="C34" s="22">
        <v>75.290000000000006</v>
      </c>
      <c r="D34" s="22">
        <v>95.2</v>
      </c>
      <c r="E34" s="22">
        <f>E31-E32</f>
        <v>114.98827200000001</v>
      </c>
    </row>
    <row r="35" spans="1:5">
      <c r="A35" s="18">
        <v>8</v>
      </c>
      <c r="B35" s="2" t="s">
        <v>63</v>
      </c>
      <c r="C35" s="19">
        <f>C29+C31</f>
        <v>2387.5369999999998</v>
      </c>
      <c r="D35" s="19">
        <f>D29+D31</f>
        <v>3018.62</v>
      </c>
      <c r="E35" s="19">
        <f>E29+E31</f>
        <v>3645.9695999999999</v>
      </c>
    </row>
    <row r="36" spans="1:5">
      <c r="A36" s="20" t="s">
        <v>83</v>
      </c>
      <c r="B36" s="21" t="s">
        <v>64</v>
      </c>
      <c r="C36" s="22">
        <f>C10</f>
        <v>1323.02</v>
      </c>
      <c r="D36" s="22">
        <f>D10</f>
        <v>1929.82</v>
      </c>
      <c r="E36" s="22">
        <f>E10</f>
        <v>2533.06</v>
      </c>
    </row>
    <row r="37" spans="1:5">
      <c r="A37" s="20" t="s">
        <v>84</v>
      </c>
      <c r="B37" s="24" t="s">
        <v>65</v>
      </c>
      <c r="C37" s="22">
        <f>C35-C36</f>
        <v>1064.5169999999998</v>
      </c>
      <c r="D37" s="22">
        <v>1088.79</v>
      </c>
      <c r="E37" s="22">
        <f>E35-E36</f>
        <v>1112.9096</v>
      </c>
    </row>
    <row r="38" spans="1:5">
      <c r="A38" s="20" t="s">
        <v>85</v>
      </c>
      <c r="B38" s="21" t="s">
        <v>66</v>
      </c>
      <c r="C38" s="22">
        <f>C36/C35%</f>
        <v>55.41359149617368</v>
      </c>
      <c r="D38" s="22">
        <f>D36/D35%</f>
        <v>63.930537795416448</v>
      </c>
      <c r="E38" s="22">
        <f>E36/E35%</f>
        <v>69.475620422068246</v>
      </c>
    </row>
    <row r="39" spans="1:5">
      <c r="A39" s="20" t="s">
        <v>86</v>
      </c>
      <c r="B39" s="24" t="s">
        <v>67</v>
      </c>
      <c r="C39" s="22">
        <f>C37/C35%</f>
        <v>44.586408503826327</v>
      </c>
      <c r="D39" s="22">
        <f>D37/D35%</f>
        <v>36.069130927377408</v>
      </c>
      <c r="E39" s="22">
        <f>E37/E35%</f>
        <v>30.52437957793175</v>
      </c>
    </row>
    <row r="40" spans="1:5">
      <c r="A40" s="18">
        <v>9</v>
      </c>
      <c r="B40" s="21" t="s">
        <v>69</v>
      </c>
      <c r="C40" s="25">
        <f>C31/C35%</f>
        <v>3.8458042744468472</v>
      </c>
      <c r="D40" s="25">
        <f>D31/D35%</f>
        <v>3.8461283632918351</v>
      </c>
      <c r="E40" s="25">
        <f>E31/E35%</f>
        <v>3.8461538461538463</v>
      </c>
    </row>
    <row r="44" spans="1:5" ht="13.15" customHeight="1">
      <c r="B44" s="26"/>
      <c r="D44" s="40"/>
    </row>
    <row r="45" spans="1:5">
      <c r="C45" s="14"/>
    </row>
  </sheetData>
  <mergeCells count="5">
    <mergeCell ref="A2:E2"/>
    <mergeCell ref="A6:A7"/>
    <mergeCell ref="B6:B7"/>
    <mergeCell ref="A3:E3"/>
    <mergeCell ref="A4:E4"/>
  </mergeCells>
  <phoneticPr fontId="28" type="noConversion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selection activeCell="E1" sqref="E1"/>
    </sheetView>
  </sheetViews>
  <sheetFormatPr defaultColWidth="8.85546875" defaultRowHeight="15"/>
  <cols>
    <col min="1" max="1" width="8.85546875" style="15"/>
    <col min="2" max="2" width="46.85546875" style="15" customWidth="1"/>
    <col min="3" max="3" width="14" style="15" hidden="1" customWidth="1"/>
    <col min="4" max="4" width="13.5703125" style="15" hidden="1" customWidth="1"/>
    <col min="5" max="5" width="14.7109375" style="15" customWidth="1"/>
    <col min="6" max="16384" width="8.85546875" style="15"/>
  </cols>
  <sheetData>
    <row r="1" spans="1:6">
      <c r="D1" s="15" t="s">
        <v>15</v>
      </c>
      <c r="E1" s="15" t="s">
        <v>15</v>
      </c>
    </row>
    <row r="2" spans="1:6">
      <c r="A2" s="106" t="s">
        <v>109</v>
      </c>
      <c r="B2" s="106"/>
      <c r="C2" s="106"/>
      <c r="D2" s="106"/>
      <c r="E2" s="106"/>
    </row>
    <row r="3" spans="1:6">
      <c r="A3" s="106" t="s">
        <v>110</v>
      </c>
      <c r="B3" s="107"/>
      <c r="C3" s="107"/>
      <c r="D3" s="107"/>
      <c r="E3" s="107"/>
      <c r="F3" s="87"/>
    </row>
    <row r="4" spans="1:6">
      <c r="A4" s="105" t="s">
        <v>38</v>
      </c>
      <c r="B4" s="107"/>
      <c r="C4" s="107"/>
      <c r="D4" s="107"/>
      <c r="E4" s="107"/>
    </row>
    <row r="5" spans="1:6">
      <c r="E5" s="15" t="s">
        <v>16</v>
      </c>
    </row>
    <row r="6" spans="1:6" ht="52.15" customHeight="1">
      <c r="A6" s="103" t="s">
        <v>17</v>
      </c>
      <c r="B6" s="103" t="s">
        <v>18</v>
      </c>
      <c r="C6" s="45" t="s">
        <v>11</v>
      </c>
      <c r="D6" s="45" t="s">
        <v>19</v>
      </c>
      <c r="E6" s="46" t="s">
        <v>20</v>
      </c>
    </row>
    <row r="7" spans="1:6" ht="14.45" customHeight="1">
      <c r="A7" s="103"/>
      <c r="B7" s="103"/>
      <c r="C7" s="11" t="s">
        <v>21</v>
      </c>
      <c r="D7" s="11" t="s">
        <v>21</v>
      </c>
      <c r="E7" s="11" t="s">
        <v>21</v>
      </c>
    </row>
    <row r="8" spans="1:6">
      <c r="A8" s="18">
        <v>1</v>
      </c>
      <c r="B8" s="2" t="s">
        <v>22</v>
      </c>
      <c r="C8" s="19">
        <f>C9+C16+C17+C21-0.003</f>
        <v>2529.0069999999996</v>
      </c>
      <c r="D8" s="19">
        <f>D9+D16+D17+D21-0.003</f>
        <v>3131.9869999999996</v>
      </c>
      <c r="E8" s="19">
        <f>E9+E16+E17+E21</f>
        <v>3631.7299999999996</v>
      </c>
    </row>
    <row r="9" spans="1:6">
      <c r="A9" s="20" t="s">
        <v>39</v>
      </c>
      <c r="B9" s="21" t="s">
        <v>23</v>
      </c>
      <c r="C9" s="19">
        <f>SUM(C10:C15)</f>
        <v>1800.43</v>
      </c>
      <c r="D9" s="19">
        <f>SUM(D10:D15)</f>
        <v>2403.41</v>
      </c>
      <c r="E9" s="19">
        <f>SUM(E10:E15)</f>
        <v>2903.1499999999996</v>
      </c>
    </row>
    <row r="10" spans="1:6" ht="30">
      <c r="A10" s="20" t="s">
        <v>40</v>
      </c>
      <c r="B10" s="21" t="s">
        <v>24</v>
      </c>
      <c r="C10" s="22">
        <v>1259.55</v>
      </c>
      <c r="D10" s="22">
        <v>1786.55</v>
      </c>
      <c r="E10" s="22">
        <v>2223.2399999999998</v>
      </c>
    </row>
    <row r="11" spans="1:6">
      <c r="A11" s="20" t="s">
        <v>41</v>
      </c>
      <c r="B11" s="21" t="s">
        <v>25</v>
      </c>
      <c r="C11" s="22">
        <v>229.41</v>
      </c>
      <c r="D11" s="22">
        <v>229.41</v>
      </c>
      <c r="E11" s="22">
        <v>229.41</v>
      </c>
    </row>
    <row r="12" spans="1:6">
      <c r="A12" s="20" t="s">
        <v>42</v>
      </c>
      <c r="B12" s="35" t="s">
        <v>79</v>
      </c>
      <c r="C12" s="22">
        <v>0</v>
      </c>
      <c r="D12" s="22">
        <v>0</v>
      </c>
      <c r="E12" s="22">
        <v>0</v>
      </c>
    </row>
    <row r="13" spans="1:6">
      <c r="A13" s="20" t="s">
        <v>43</v>
      </c>
      <c r="B13" s="21" t="s">
        <v>26</v>
      </c>
      <c r="C13" s="22">
        <v>2.88</v>
      </c>
      <c r="D13" s="22">
        <v>2.88</v>
      </c>
      <c r="E13" s="22">
        <v>2.88</v>
      </c>
    </row>
    <row r="14" spans="1:6" ht="30">
      <c r="A14" s="20" t="s">
        <v>78</v>
      </c>
      <c r="B14" s="21" t="s">
        <v>27</v>
      </c>
      <c r="C14" s="22">
        <v>13.84</v>
      </c>
      <c r="D14" s="22">
        <v>13.84</v>
      </c>
      <c r="E14" s="22">
        <v>13.84</v>
      </c>
    </row>
    <row r="15" spans="1:6" ht="25.5">
      <c r="A15" s="20" t="s">
        <v>81</v>
      </c>
      <c r="B15" s="35" t="s">
        <v>82</v>
      </c>
      <c r="C15" s="22">
        <v>294.75</v>
      </c>
      <c r="D15" s="22">
        <v>370.73</v>
      </c>
      <c r="E15" s="22">
        <v>433.78</v>
      </c>
    </row>
    <row r="16" spans="1:6" ht="32.450000000000003" customHeight="1">
      <c r="A16" s="20" t="s">
        <v>44</v>
      </c>
      <c r="B16" s="2" t="s">
        <v>45</v>
      </c>
      <c r="C16" s="19">
        <v>173.31</v>
      </c>
      <c r="D16" s="19">
        <v>173.31</v>
      </c>
      <c r="E16" s="19">
        <v>173.31</v>
      </c>
    </row>
    <row r="17" spans="1:5">
      <c r="A17" s="20" t="s">
        <v>46</v>
      </c>
      <c r="B17" s="2" t="s">
        <v>28</v>
      </c>
      <c r="C17" s="19">
        <f>SUM(C18:C20)</f>
        <v>320.96000000000004</v>
      </c>
      <c r="D17" s="19">
        <f>SUM(D18:D20)</f>
        <v>320.96000000000004</v>
      </c>
      <c r="E17" s="19">
        <f>SUM(E18:E20)</f>
        <v>320.96000000000004</v>
      </c>
    </row>
    <row r="18" spans="1:5">
      <c r="A18" s="20" t="s">
        <v>47</v>
      </c>
      <c r="B18" s="21" t="s">
        <v>48</v>
      </c>
      <c r="C18" s="22">
        <v>36.57</v>
      </c>
      <c r="D18" s="22">
        <v>36.57</v>
      </c>
      <c r="E18" s="22">
        <v>36.57</v>
      </c>
    </row>
    <row r="19" spans="1:5">
      <c r="A19" s="20" t="s">
        <v>49</v>
      </c>
      <c r="B19" s="21" t="s">
        <v>29</v>
      </c>
      <c r="C19" s="22">
        <v>63.11</v>
      </c>
      <c r="D19" s="22">
        <v>63.11</v>
      </c>
      <c r="E19" s="22">
        <v>63.11</v>
      </c>
    </row>
    <row r="20" spans="1:5">
      <c r="A20" s="20" t="s">
        <v>50</v>
      </c>
      <c r="B20" s="21" t="s">
        <v>30</v>
      </c>
      <c r="C20" s="22">
        <v>221.28</v>
      </c>
      <c r="D20" s="22">
        <v>221.28</v>
      </c>
      <c r="E20" s="22">
        <v>221.28</v>
      </c>
    </row>
    <row r="21" spans="1:5">
      <c r="A21" s="20" t="s">
        <v>51</v>
      </c>
      <c r="B21" s="2" t="s">
        <v>52</v>
      </c>
      <c r="C21" s="19">
        <f>SUM(C22:C24)</f>
        <v>234.31</v>
      </c>
      <c r="D21" s="19">
        <f>SUM(D22:D24)</f>
        <v>234.31</v>
      </c>
      <c r="E21" s="19">
        <f>SUM(E22:E24)</f>
        <v>234.31</v>
      </c>
    </row>
    <row r="22" spans="1:5">
      <c r="A22" s="20" t="s">
        <v>53</v>
      </c>
      <c r="B22" s="21" t="s">
        <v>54</v>
      </c>
      <c r="C22" s="22">
        <v>129.94999999999999</v>
      </c>
      <c r="D22" s="22">
        <v>129.94999999999999</v>
      </c>
      <c r="E22" s="22">
        <v>129.94999999999999</v>
      </c>
    </row>
    <row r="23" spans="1:5">
      <c r="A23" s="20" t="s">
        <v>55</v>
      </c>
      <c r="B23" s="21" t="s">
        <v>48</v>
      </c>
      <c r="C23" s="22">
        <v>28.59</v>
      </c>
      <c r="D23" s="22">
        <v>28.59</v>
      </c>
      <c r="E23" s="22">
        <v>28.59</v>
      </c>
    </row>
    <row r="24" spans="1:5">
      <c r="A24" s="20" t="s">
        <v>56</v>
      </c>
      <c r="B24" s="21" t="s">
        <v>30</v>
      </c>
      <c r="C24" s="22">
        <v>75.77</v>
      </c>
      <c r="D24" s="22">
        <v>75.77</v>
      </c>
      <c r="E24" s="22">
        <v>75.77</v>
      </c>
    </row>
    <row r="25" spans="1:5">
      <c r="A25" s="23">
        <v>2</v>
      </c>
      <c r="B25" s="2" t="s">
        <v>57</v>
      </c>
      <c r="C25" s="19">
        <f>SUM(C26:C28)-0.003</f>
        <v>90.016999999999996</v>
      </c>
      <c r="D25" s="19">
        <f>SUM(D26:D28)-0.003</f>
        <v>90.016999999999996</v>
      </c>
      <c r="E25" s="19">
        <f>SUM(E26:E28)-0.003</f>
        <v>90.016999999999996</v>
      </c>
    </row>
    <row r="26" spans="1:5">
      <c r="A26" s="20" t="s">
        <v>58</v>
      </c>
      <c r="B26" s="21" t="s">
        <v>54</v>
      </c>
      <c r="C26" s="22">
        <v>60.47</v>
      </c>
      <c r="D26" s="22">
        <v>60.47</v>
      </c>
      <c r="E26" s="22">
        <v>60.47</v>
      </c>
    </row>
    <row r="27" spans="1:5">
      <c r="A27" s="20" t="s">
        <v>59</v>
      </c>
      <c r="B27" s="21" t="s">
        <v>48</v>
      </c>
      <c r="C27" s="22">
        <v>13.31</v>
      </c>
      <c r="D27" s="22">
        <v>13.31</v>
      </c>
      <c r="E27" s="22">
        <v>13.31</v>
      </c>
    </row>
    <row r="28" spans="1:5">
      <c r="A28" s="20" t="s">
        <v>60</v>
      </c>
      <c r="B28" s="21" t="s">
        <v>30</v>
      </c>
      <c r="C28" s="22">
        <v>16.239999999999998</v>
      </c>
      <c r="D28" s="22">
        <v>16.239999999999998</v>
      </c>
      <c r="E28" s="22">
        <v>16.239999999999998</v>
      </c>
    </row>
    <row r="29" spans="1:5">
      <c r="A29" s="18">
        <v>3</v>
      </c>
      <c r="B29" s="2" t="s">
        <v>31</v>
      </c>
      <c r="C29" s="19">
        <v>2.46</v>
      </c>
      <c r="D29" s="19">
        <v>2.46</v>
      </c>
      <c r="E29" s="19">
        <v>2.46</v>
      </c>
    </row>
    <row r="30" spans="1:5">
      <c r="A30" s="18">
        <v>4</v>
      </c>
      <c r="B30" s="2" t="s">
        <v>32</v>
      </c>
      <c r="C30" s="19">
        <v>7.48</v>
      </c>
      <c r="D30" s="19">
        <v>7.48</v>
      </c>
      <c r="E30" s="19">
        <v>7.48</v>
      </c>
    </row>
    <row r="31" spans="1:5">
      <c r="A31" s="18">
        <v>5</v>
      </c>
      <c r="B31" s="2" t="s">
        <v>33</v>
      </c>
      <c r="C31" s="19">
        <f>C8+C25+C30+C29</f>
        <v>2628.9639999999995</v>
      </c>
      <c r="D31" s="19">
        <f>D8+D25+D30+D29</f>
        <v>3231.9439999999995</v>
      </c>
      <c r="E31" s="19">
        <f>E8+E25+E30+E29</f>
        <v>3731.6869999999994</v>
      </c>
    </row>
    <row r="32" spans="1:5">
      <c r="A32" s="18">
        <v>6</v>
      </c>
      <c r="B32" s="2" t="s">
        <v>34</v>
      </c>
      <c r="C32" s="42">
        <v>0</v>
      </c>
      <c r="D32" s="42">
        <v>0</v>
      </c>
      <c r="E32" s="42">
        <v>0</v>
      </c>
    </row>
    <row r="33" spans="1:5">
      <c r="A33" s="18">
        <v>7</v>
      </c>
      <c r="B33" s="2" t="s">
        <v>35</v>
      </c>
      <c r="C33" s="19">
        <f>C34+C35+C36</f>
        <v>105.16</v>
      </c>
      <c r="D33" s="19">
        <f>D34+D35+D36</f>
        <v>129.29</v>
      </c>
      <c r="E33" s="19">
        <f>E31*4%</f>
        <v>149.26747999999998</v>
      </c>
    </row>
    <row r="34" spans="1:5">
      <c r="A34" s="20" t="s">
        <v>61</v>
      </c>
      <c r="B34" s="21" t="s">
        <v>36</v>
      </c>
      <c r="C34" s="22">
        <v>18.93</v>
      </c>
      <c r="D34" s="22">
        <v>23.27</v>
      </c>
      <c r="E34" s="22">
        <f>E33*18%</f>
        <v>26.868146399999993</v>
      </c>
    </row>
    <row r="35" spans="1:5">
      <c r="A35" s="20" t="s">
        <v>62</v>
      </c>
      <c r="B35" s="21" t="s">
        <v>103</v>
      </c>
      <c r="C35" s="22">
        <v>0</v>
      </c>
      <c r="D35" s="22">
        <v>0</v>
      </c>
      <c r="E35" s="22">
        <v>0</v>
      </c>
    </row>
    <row r="36" spans="1:5">
      <c r="A36" s="20" t="s">
        <v>102</v>
      </c>
      <c r="B36" s="21" t="s">
        <v>104</v>
      </c>
      <c r="C36" s="22">
        <v>86.23</v>
      </c>
      <c r="D36" s="22">
        <v>106.02</v>
      </c>
      <c r="E36" s="22">
        <f>E33-E34</f>
        <v>122.39933359999998</v>
      </c>
    </row>
    <row r="37" spans="1:5">
      <c r="A37" s="18">
        <v>8</v>
      </c>
      <c r="B37" s="2" t="s">
        <v>63</v>
      </c>
      <c r="C37" s="19">
        <v>2734.12</v>
      </c>
      <c r="D37" s="19">
        <v>3361.24</v>
      </c>
      <c r="E37" s="19">
        <f>E31+E33</f>
        <v>3880.9544799999994</v>
      </c>
    </row>
    <row r="38" spans="1:5">
      <c r="A38" s="20" t="s">
        <v>83</v>
      </c>
      <c r="B38" s="21" t="s">
        <v>64</v>
      </c>
      <c r="C38" s="22">
        <f>C10</f>
        <v>1259.55</v>
      </c>
      <c r="D38" s="22">
        <f>D10</f>
        <v>1786.55</v>
      </c>
      <c r="E38" s="22">
        <f>E10</f>
        <v>2223.2399999999998</v>
      </c>
    </row>
    <row r="39" spans="1:5">
      <c r="A39" s="20" t="s">
        <v>84</v>
      </c>
      <c r="B39" s="24" t="s">
        <v>65</v>
      </c>
      <c r="C39" s="22">
        <v>1474.58</v>
      </c>
      <c r="D39" s="22">
        <v>1574.69</v>
      </c>
      <c r="E39" s="22">
        <f>E37-E38</f>
        <v>1657.7144799999996</v>
      </c>
    </row>
    <row r="40" spans="1:5">
      <c r="A40" s="20" t="s">
        <v>85</v>
      </c>
      <c r="B40" s="21" t="s">
        <v>66</v>
      </c>
      <c r="C40" s="22">
        <f>C38/C37%</f>
        <v>46.067839012186731</v>
      </c>
      <c r="D40" s="22">
        <f>D38/D37%</f>
        <v>53.151515512132427</v>
      </c>
      <c r="E40" s="22">
        <f>E38/E37%</f>
        <v>57.285907666713989</v>
      </c>
    </row>
    <row r="41" spans="1:5">
      <c r="A41" s="20" t="s">
        <v>86</v>
      </c>
      <c r="B41" s="24" t="s">
        <v>67</v>
      </c>
      <c r="C41" s="22">
        <f>C39/C37%</f>
        <v>53.932526736207627</v>
      </c>
      <c r="D41" s="22">
        <f>D39/D37%</f>
        <v>46.848484487867573</v>
      </c>
      <c r="E41" s="22">
        <f>E39/E37%</f>
        <v>42.714092333286004</v>
      </c>
    </row>
    <row r="42" spans="1:5">
      <c r="A42" s="23">
        <v>9</v>
      </c>
      <c r="B42" s="21" t="s">
        <v>69</v>
      </c>
      <c r="C42" s="25">
        <f>C33/C37%</f>
        <v>3.8462101151375943</v>
      </c>
      <c r="D42" s="25">
        <f>D33/D37%</f>
        <v>3.84649712606062</v>
      </c>
      <c r="E42" s="25">
        <f>E33/E37%</f>
        <v>3.8461538461538458</v>
      </c>
    </row>
  </sheetData>
  <mergeCells count="5">
    <mergeCell ref="A2:E2"/>
    <mergeCell ref="A6:A7"/>
    <mergeCell ref="B6:B7"/>
    <mergeCell ref="A3:E3"/>
    <mergeCell ref="A4:E4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topLeftCell="A13" workbookViewId="0">
      <selection activeCell="E42" sqref="E42"/>
    </sheetView>
  </sheetViews>
  <sheetFormatPr defaultColWidth="8.85546875" defaultRowHeight="15"/>
  <cols>
    <col min="1" max="1" width="8.85546875" style="15"/>
    <col min="2" max="2" width="52.140625" style="15" customWidth="1"/>
    <col min="3" max="3" width="12" style="15" hidden="1" customWidth="1"/>
    <col min="4" max="4" width="13.28515625" style="15" hidden="1" customWidth="1"/>
    <col min="5" max="5" width="13.7109375" style="15" customWidth="1"/>
    <col min="6" max="6" width="10.42578125" style="15" bestFit="1" customWidth="1"/>
    <col min="7" max="16384" width="8.85546875" style="15"/>
  </cols>
  <sheetData>
    <row r="1" spans="1:6">
      <c r="D1" s="28" t="s">
        <v>15</v>
      </c>
      <c r="E1" s="15" t="s">
        <v>15</v>
      </c>
    </row>
    <row r="2" spans="1:6">
      <c r="A2" s="106" t="s">
        <v>111</v>
      </c>
      <c r="B2" s="107"/>
      <c r="C2" s="107"/>
      <c r="D2" s="107"/>
      <c r="E2" s="107"/>
    </row>
    <row r="3" spans="1:6">
      <c r="A3" s="106" t="s">
        <v>105</v>
      </c>
      <c r="B3" s="106"/>
      <c r="C3" s="106"/>
      <c r="D3" s="106"/>
      <c r="E3" s="106"/>
    </row>
    <row r="4" spans="1:6">
      <c r="A4" s="105" t="s">
        <v>38</v>
      </c>
      <c r="B4" s="105"/>
      <c r="C4" s="105"/>
      <c r="D4" s="105"/>
      <c r="E4" s="105"/>
    </row>
    <row r="5" spans="1:6" ht="15.75">
      <c r="A5" s="16"/>
      <c r="B5" s="17"/>
      <c r="C5" s="17"/>
      <c r="D5" s="17"/>
    </row>
    <row r="6" spans="1:6">
      <c r="E6" s="28" t="s">
        <v>16</v>
      </c>
    </row>
    <row r="7" spans="1:6" ht="69.599999999999994" customHeight="1">
      <c r="A7" s="108" t="s">
        <v>17</v>
      </c>
      <c r="B7" s="108" t="s">
        <v>18</v>
      </c>
      <c r="C7" s="45" t="s">
        <v>11</v>
      </c>
      <c r="D7" s="45" t="s">
        <v>19</v>
      </c>
      <c r="E7" s="46" t="s">
        <v>20</v>
      </c>
    </row>
    <row r="8" spans="1:6" ht="24" customHeight="1">
      <c r="A8" s="108"/>
      <c r="B8" s="108"/>
      <c r="C8" s="7" t="s">
        <v>21</v>
      </c>
      <c r="D8" s="7" t="s">
        <v>21</v>
      </c>
      <c r="E8" s="7" t="s">
        <v>21</v>
      </c>
    </row>
    <row r="9" spans="1:6">
      <c r="A9" s="29">
        <v>1</v>
      </c>
      <c r="B9" s="30" t="s">
        <v>22</v>
      </c>
      <c r="C9" s="32">
        <f>C10+C16+C17+C21</f>
        <v>1956.0200000000004</v>
      </c>
      <c r="D9" s="32">
        <f>D10+D16+D17+D21</f>
        <v>2483.02</v>
      </c>
      <c r="E9" s="32">
        <f>E10+E16+E17+E21</f>
        <v>2919.7099999999996</v>
      </c>
      <c r="F9" s="33"/>
    </row>
    <row r="10" spans="1:6">
      <c r="A10" s="34" t="s">
        <v>39</v>
      </c>
      <c r="B10" s="35" t="s">
        <v>23</v>
      </c>
      <c r="C10" s="32">
        <f>C11+C12+C13+C14+C15</f>
        <v>1498.5400000000002</v>
      </c>
      <c r="D10" s="32">
        <f>D11+D12+D13+D14+D15</f>
        <v>2025.5400000000002</v>
      </c>
      <c r="E10" s="32">
        <f>E11+E12+E13+E14+E15</f>
        <v>2462.2299999999996</v>
      </c>
    </row>
    <row r="11" spans="1:6" ht="25.5">
      <c r="A11" s="34" t="s">
        <v>40</v>
      </c>
      <c r="B11" s="35" t="s">
        <v>24</v>
      </c>
      <c r="C11" s="22">
        <v>1259.55</v>
      </c>
      <c r="D11" s="22">
        <v>1786.55</v>
      </c>
      <c r="E11" s="22">
        <v>2223.2399999999998</v>
      </c>
    </row>
    <row r="12" spans="1:6">
      <c r="A12" s="34" t="s">
        <v>41</v>
      </c>
      <c r="B12" s="35" t="s">
        <v>25</v>
      </c>
      <c r="C12" s="36">
        <v>229.41</v>
      </c>
      <c r="D12" s="36">
        <v>229.41</v>
      </c>
      <c r="E12" s="36">
        <v>229.41</v>
      </c>
    </row>
    <row r="13" spans="1:6">
      <c r="A13" s="34" t="s">
        <v>42</v>
      </c>
      <c r="B13" s="35" t="s">
        <v>79</v>
      </c>
      <c r="C13" s="36">
        <v>0</v>
      </c>
      <c r="D13" s="36">
        <v>0</v>
      </c>
      <c r="E13" s="36">
        <v>0</v>
      </c>
    </row>
    <row r="14" spans="1:6">
      <c r="A14" s="34" t="s">
        <v>43</v>
      </c>
      <c r="B14" s="35" t="s">
        <v>26</v>
      </c>
      <c r="C14" s="36">
        <v>0.94</v>
      </c>
      <c r="D14" s="36">
        <v>0.94</v>
      </c>
      <c r="E14" s="36">
        <v>0.94</v>
      </c>
    </row>
    <row r="15" spans="1:6">
      <c r="A15" s="34" t="s">
        <v>78</v>
      </c>
      <c r="B15" s="35" t="s">
        <v>27</v>
      </c>
      <c r="C15" s="36">
        <v>8.64</v>
      </c>
      <c r="D15" s="36">
        <v>8.64</v>
      </c>
      <c r="E15" s="36">
        <v>8.64</v>
      </c>
    </row>
    <row r="16" spans="1:6" ht="25.5">
      <c r="A16" s="34" t="s">
        <v>44</v>
      </c>
      <c r="B16" s="30" t="s">
        <v>45</v>
      </c>
      <c r="C16" s="32">
        <v>145.91999999999999</v>
      </c>
      <c r="D16" s="32">
        <v>145.91999999999999</v>
      </c>
      <c r="E16" s="32">
        <v>145.91999999999999</v>
      </c>
    </row>
    <row r="17" spans="1:6">
      <c r="A17" s="34" t="s">
        <v>46</v>
      </c>
      <c r="B17" s="30" t="s">
        <v>28</v>
      </c>
      <c r="C17" s="32">
        <f>SUM(C18:C20)</f>
        <v>104.68</v>
      </c>
      <c r="D17" s="32">
        <f>SUM(D18:D20)</f>
        <v>104.68</v>
      </c>
      <c r="E17" s="32">
        <f>SUM(E18:E20)</f>
        <v>104.68</v>
      </c>
    </row>
    <row r="18" spans="1:6">
      <c r="A18" s="34" t="s">
        <v>47</v>
      </c>
      <c r="B18" s="35" t="s">
        <v>48</v>
      </c>
      <c r="C18" s="36">
        <v>31.14</v>
      </c>
      <c r="D18" s="36">
        <v>31.14</v>
      </c>
      <c r="E18" s="36">
        <v>31.14</v>
      </c>
    </row>
    <row r="19" spans="1:6">
      <c r="A19" s="34" t="s">
        <v>49</v>
      </c>
      <c r="B19" s="35" t="s">
        <v>29</v>
      </c>
      <c r="C19" s="36">
        <v>44.14</v>
      </c>
      <c r="D19" s="36">
        <v>44.14</v>
      </c>
      <c r="E19" s="36">
        <v>44.14</v>
      </c>
    </row>
    <row r="20" spans="1:6">
      <c r="A20" s="34" t="s">
        <v>50</v>
      </c>
      <c r="B20" s="35" t="s">
        <v>30</v>
      </c>
      <c r="C20" s="36">
        <v>29.4</v>
      </c>
      <c r="D20" s="36">
        <v>29.4</v>
      </c>
      <c r="E20" s="36">
        <v>29.4</v>
      </c>
    </row>
    <row r="21" spans="1:6">
      <c r="A21" s="34" t="s">
        <v>51</v>
      </c>
      <c r="B21" s="30" t="s">
        <v>52</v>
      </c>
      <c r="C21" s="32">
        <f>SUM(C22:C24)</f>
        <v>206.88</v>
      </c>
      <c r="D21" s="32">
        <f>SUM(D22:D24)</f>
        <v>206.88</v>
      </c>
      <c r="E21" s="32">
        <f>SUM(E22:E24)</f>
        <v>206.88</v>
      </c>
      <c r="F21" s="33"/>
    </row>
    <row r="22" spans="1:6">
      <c r="A22" s="34" t="s">
        <v>53</v>
      </c>
      <c r="B22" s="35" t="s">
        <v>54</v>
      </c>
      <c r="C22" s="36">
        <v>114.74</v>
      </c>
      <c r="D22" s="36">
        <v>114.74</v>
      </c>
      <c r="E22" s="36">
        <v>114.74</v>
      </c>
    </row>
    <row r="23" spans="1:6">
      <c r="A23" s="34" t="s">
        <v>55</v>
      </c>
      <c r="B23" s="35" t="s">
        <v>48</v>
      </c>
      <c r="C23" s="36">
        <v>25.24</v>
      </c>
      <c r="D23" s="36">
        <v>25.24</v>
      </c>
      <c r="E23" s="36">
        <v>25.24</v>
      </c>
    </row>
    <row r="24" spans="1:6">
      <c r="A24" s="34" t="s">
        <v>56</v>
      </c>
      <c r="B24" s="35" t="s">
        <v>30</v>
      </c>
      <c r="C24" s="36">
        <v>66.900000000000006</v>
      </c>
      <c r="D24" s="36">
        <v>66.900000000000006</v>
      </c>
      <c r="E24" s="36">
        <v>66.900000000000006</v>
      </c>
    </row>
    <row r="25" spans="1:6">
      <c r="A25" s="37">
        <v>2</v>
      </c>
      <c r="B25" s="30" t="s">
        <v>57</v>
      </c>
      <c r="C25" s="32">
        <f>SUM(C26:C28)</f>
        <v>79.48</v>
      </c>
      <c r="D25" s="32">
        <f>SUM(D26:D28)</f>
        <v>79.48</v>
      </c>
      <c r="E25" s="32">
        <f>SUM(E26:E28)</f>
        <v>79.48</v>
      </c>
      <c r="F25" s="33"/>
    </row>
    <row r="26" spans="1:6">
      <c r="A26" s="34" t="s">
        <v>58</v>
      </c>
      <c r="B26" s="35" t="s">
        <v>54</v>
      </c>
      <c r="C26" s="36">
        <v>53.39</v>
      </c>
      <c r="D26" s="36">
        <v>53.39</v>
      </c>
      <c r="E26" s="36">
        <v>53.39</v>
      </c>
    </row>
    <row r="27" spans="1:6">
      <c r="A27" s="34" t="s">
        <v>59</v>
      </c>
      <c r="B27" s="35" t="s">
        <v>48</v>
      </c>
      <c r="C27" s="36">
        <v>11.75</v>
      </c>
      <c r="D27" s="36">
        <v>11.75</v>
      </c>
      <c r="E27" s="36">
        <v>11.75</v>
      </c>
    </row>
    <row r="28" spans="1:6">
      <c r="A28" s="34" t="s">
        <v>60</v>
      </c>
      <c r="B28" s="35" t="s">
        <v>30</v>
      </c>
      <c r="C28" s="36">
        <v>14.34</v>
      </c>
      <c r="D28" s="36">
        <v>14.34</v>
      </c>
      <c r="E28" s="36">
        <v>14.34</v>
      </c>
    </row>
    <row r="29" spans="1:6">
      <c r="A29" s="29">
        <v>3</v>
      </c>
      <c r="B29" s="30" t="s">
        <v>31</v>
      </c>
      <c r="C29" s="36">
        <v>2.17</v>
      </c>
      <c r="D29" s="36">
        <v>2.17</v>
      </c>
      <c r="E29" s="36">
        <v>2.17</v>
      </c>
    </row>
    <row r="30" spans="1:6">
      <c r="A30" s="29">
        <v>4</v>
      </c>
      <c r="B30" s="30" t="s">
        <v>32</v>
      </c>
      <c r="C30" s="32">
        <v>6.6</v>
      </c>
      <c r="D30" s="32">
        <v>6.6</v>
      </c>
      <c r="E30" s="32">
        <v>6.6</v>
      </c>
    </row>
    <row r="31" spans="1:6">
      <c r="A31" s="29">
        <v>5</v>
      </c>
      <c r="B31" s="30" t="s">
        <v>33</v>
      </c>
      <c r="C31" s="32">
        <f>C9+C25+C29+C30</f>
        <v>2044.2700000000004</v>
      </c>
      <c r="D31" s="32">
        <f>D9+D25+D29+D30</f>
        <v>2571.27</v>
      </c>
      <c r="E31" s="32">
        <f>E9+E25+E29+E30</f>
        <v>3007.9599999999996</v>
      </c>
      <c r="F31" s="33"/>
    </row>
    <row r="32" spans="1:6">
      <c r="A32" s="29">
        <v>6</v>
      </c>
      <c r="B32" s="30" t="s">
        <v>34</v>
      </c>
      <c r="C32" s="38">
        <v>0</v>
      </c>
      <c r="D32" s="38">
        <v>0</v>
      </c>
      <c r="E32" s="38">
        <v>0</v>
      </c>
    </row>
    <row r="33" spans="1:5">
      <c r="A33" s="29">
        <v>7</v>
      </c>
      <c r="B33" s="30" t="s">
        <v>35</v>
      </c>
      <c r="C33" s="32">
        <f>C34+C35+C36</f>
        <v>81.77</v>
      </c>
      <c r="D33" s="32">
        <f>D34+D35+D36</f>
        <v>102.85000000000001</v>
      </c>
      <c r="E33" s="19">
        <f>E31*4%</f>
        <v>120.31839999999998</v>
      </c>
    </row>
    <row r="34" spans="1:5">
      <c r="A34" s="20" t="s">
        <v>61</v>
      </c>
      <c r="B34" s="21" t="s">
        <v>36</v>
      </c>
      <c r="C34" s="36">
        <v>14.72</v>
      </c>
      <c r="D34" s="36">
        <v>18.510000000000002</v>
      </c>
      <c r="E34" s="22">
        <f>E33*18%</f>
        <v>21.657311999999997</v>
      </c>
    </row>
    <row r="35" spans="1:5">
      <c r="A35" s="20" t="s">
        <v>62</v>
      </c>
      <c r="B35" s="21" t="s">
        <v>103</v>
      </c>
      <c r="C35" s="36">
        <v>0</v>
      </c>
      <c r="D35" s="36">
        <v>0</v>
      </c>
      <c r="E35" s="22">
        <v>0</v>
      </c>
    </row>
    <row r="36" spans="1:5">
      <c r="A36" s="20" t="s">
        <v>102</v>
      </c>
      <c r="B36" s="21" t="s">
        <v>104</v>
      </c>
      <c r="C36" s="36">
        <v>67.05</v>
      </c>
      <c r="D36" s="36">
        <v>84.34</v>
      </c>
      <c r="E36" s="22">
        <f>E33-E34</f>
        <v>98.661087999999978</v>
      </c>
    </row>
    <row r="37" spans="1:5">
      <c r="A37" s="29">
        <v>8</v>
      </c>
      <c r="B37" s="30" t="s">
        <v>63</v>
      </c>
      <c r="C37" s="32">
        <f>C31+C33</f>
        <v>2126.0400000000004</v>
      </c>
      <c r="D37" s="32">
        <f>D31+D33</f>
        <v>2674.12</v>
      </c>
      <c r="E37" s="32">
        <f>E31+E33</f>
        <v>3128.2783999999997</v>
      </c>
    </row>
    <row r="38" spans="1:5">
      <c r="A38" s="34" t="s">
        <v>83</v>
      </c>
      <c r="B38" s="35" t="s">
        <v>64</v>
      </c>
      <c r="C38" s="36">
        <f>C11</f>
        <v>1259.55</v>
      </c>
      <c r="D38" s="36">
        <f>D11</f>
        <v>1786.55</v>
      </c>
      <c r="E38" s="36">
        <f>E11</f>
        <v>2223.2399999999998</v>
      </c>
    </row>
    <row r="39" spans="1:5">
      <c r="A39" s="34" t="s">
        <v>84</v>
      </c>
      <c r="B39" s="39" t="s">
        <v>65</v>
      </c>
      <c r="C39" s="36">
        <f>C37-C38</f>
        <v>866.49000000000046</v>
      </c>
      <c r="D39" s="36">
        <f>D37-D38</f>
        <v>887.56999999999994</v>
      </c>
      <c r="E39" s="36">
        <f>E37-E38</f>
        <v>905.03839999999991</v>
      </c>
    </row>
    <row r="40" spans="1:5">
      <c r="A40" s="34" t="s">
        <v>85</v>
      </c>
      <c r="B40" s="35" t="s">
        <v>66</v>
      </c>
      <c r="C40" s="36">
        <f>C38/C37%</f>
        <v>59.243946492069753</v>
      </c>
      <c r="D40" s="36">
        <f>D38/D37%</f>
        <v>66.808894140876248</v>
      </c>
      <c r="E40" s="36">
        <f>E38/E37%</f>
        <v>71.069122236690959</v>
      </c>
    </row>
    <row r="41" spans="1:5">
      <c r="A41" s="34" t="s">
        <v>86</v>
      </c>
      <c r="B41" s="39" t="s">
        <v>67</v>
      </c>
      <c r="C41" s="36">
        <f>C39/C37%</f>
        <v>40.756053507930247</v>
      </c>
      <c r="D41" s="36">
        <f>D39/D37%</f>
        <v>33.191105859123745</v>
      </c>
      <c r="E41" s="36">
        <f>E39/E37%</f>
        <v>28.930877763309045</v>
      </c>
    </row>
    <row r="42" spans="1:5">
      <c r="A42" s="44">
        <v>9</v>
      </c>
      <c r="B42" s="30" t="s">
        <v>80</v>
      </c>
      <c r="C42" s="32">
        <v>44608.75</v>
      </c>
      <c r="D42" s="32">
        <v>6603.41</v>
      </c>
      <c r="E42" s="32">
        <v>2804.05</v>
      </c>
    </row>
    <row r="43" spans="1:5">
      <c r="A43" s="37">
        <v>10</v>
      </c>
      <c r="B43" s="35" t="s">
        <v>69</v>
      </c>
      <c r="C43" s="25">
        <f>C33/C37%</f>
        <v>3.8461176647664193</v>
      </c>
      <c r="D43" s="25">
        <f>D33/D37%</f>
        <v>3.8461250804002818</v>
      </c>
      <c r="E43" s="25">
        <f>E33/E37%</f>
        <v>3.8461538461538463</v>
      </c>
    </row>
    <row r="45" spans="1:5" ht="13.15" customHeight="1"/>
    <row r="46" spans="1:5">
      <c r="B46" s="26"/>
      <c r="D46" s="40"/>
    </row>
    <row r="47" spans="1:5">
      <c r="C47" s="14"/>
    </row>
  </sheetData>
  <mergeCells count="5">
    <mergeCell ref="A2:E2"/>
    <mergeCell ref="A3:E3"/>
    <mergeCell ref="A4:E4"/>
    <mergeCell ref="A7:A8"/>
    <mergeCell ref="B7:B8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1" sqref="E1"/>
    </sheetView>
  </sheetViews>
  <sheetFormatPr defaultColWidth="8.85546875" defaultRowHeight="15"/>
  <cols>
    <col min="1" max="1" width="7.85546875" style="15" customWidth="1"/>
    <col min="2" max="2" width="48" style="15" customWidth="1"/>
    <col min="3" max="3" width="13.5703125" style="15" hidden="1" customWidth="1"/>
    <col min="4" max="4" width="14.28515625" style="15" hidden="1" customWidth="1"/>
    <col min="5" max="5" width="13.7109375" style="15" customWidth="1"/>
    <col min="6" max="6" width="10.42578125" style="15" bestFit="1" customWidth="1"/>
    <col min="7" max="16384" width="8.85546875" style="15"/>
  </cols>
  <sheetData>
    <row r="1" spans="1:6">
      <c r="E1" s="28" t="s">
        <v>15</v>
      </c>
    </row>
    <row r="2" spans="1:6">
      <c r="A2" s="106" t="s">
        <v>111</v>
      </c>
      <c r="B2" s="107"/>
      <c r="C2" s="107"/>
      <c r="D2" s="107"/>
      <c r="E2" s="107"/>
    </row>
    <row r="3" spans="1:6">
      <c r="A3" s="106" t="s">
        <v>112</v>
      </c>
      <c r="B3" s="104"/>
      <c r="C3" s="104"/>
      <c r="D3" s="104"/>
      <c r="E3" s="104"/>
    </row>
    <row r="4" spans="1:6">
      <c r="A4" s="105" t="s">
        <v>70</v>
      </c>
      <c r="B4" s="104"/>
      <c r="C4" s="104"/>
      <c r="D4" s="104"/>
      <c r="E4" s="104"/>
    </row>
    <row r="5" spans="1:6">
      <c r="E5" s="28" t="s">
        <v>16</v>
      </c>
    </row>
    <row r="6" spans="1:6" ht="73.900000000000006" customHeight="1">
      <c r="A6" s="108" t="s">
        <v>17</v>
      </c>
      <c r="B6" s="108" t="s">
        <v>18</v>
      </c>
      <c r="C6" s="45" t="s">
        <v>11</v>
      </c>
      <c r="D6" s="45" t="s">
        <v>19</v>
      </c>
      <c r="E6" s="46" t="s">
        <v>20</v>
      </c>
    </row>
    <row r="7" spans="1:6" ht="24" customHeight="1">
      <c r="A7" s="108"/>
      <c r="B7" s="108"/>
      <c r="C7" s="7" t="s">
        <v>21</v>
      </c>
      <c r="D7" s="7" t="s">
        <v>21</v>
      </c>
      <c r="E7" s="7" t="s">
        <v>21</v>
      </c>
    </row>
    <row r="8" spans="1:6">
      <c r="A8" s="29">
        <v>1</v>
      </c>
      <c r="B8" s="30" t="s">
        <v>22</v>
      </c>
      <c r="C8" s="32">
        <f>C9+C14+C15+C19</f>
        <v>2191.5299999999997</v>
      </c>
      <c r="D8" s="32">
        <f>D9+D14+D15+D19</f>
        <v>2798.3300000000004</v>
      </c>
      <c r="E8" s="32">
        <f>E9+E14+E15+E19</f>
        <v>3401.56</v>
      </c>
      <c r="F8" s="33"/>
    </row>
    <row r="9" spans="1:6">
      <c r="A9" s="34" t="s">
        <v>39</v>
      </c>
      <c r="B9" s="35" t="s">
        <v>23</v>
      </c>
      <c r="C9" s="32">
        <f>C10+C11+C12+C13</f>
        <v>1647.5</v>
      </c>
      <c r="D9" s="32">
        <f>D10+D11+D12+D13</f>
        <v>2254.3000000000002</v>
      </c>
      <c r="E9" s="32">
        <f>E10+E11+E12+E13</f>
        <v>2857.5299999999997</v>
      </c>
    </row>
    <row r="10" spans="1:6" ht="25.5">
      <c r="A10" s="34" t="s">
        <v>40</v>
      </c>
      <c r="B10" s="35" t="s">
        <v>24</v>
      </c>
      <c r="C10" s="36">
        <v>1323.02</v>
      </c>
      <c r="D10" s="36">
        <v>1929.82</v>
      </c>
      <c r="E10" s="36">
        <v>2533.06</v>
      </c>
    </row>
    <row r="11" spans="1:6">
      <c r="A11" s="34" t="s">
        <v>41</v>
      </c>
      <c r="B11" s="35" t="s">
        <v>25</v>
      </c>
      <c r="C11" s="36">
        <v>305.81</v>
      </c>
      <c r="D11" s="36">
        <v>305.81</v>
      </c>
      <c r="E11" s="36">
        <v>305.81</v>
      </c>
    </row>
    <row r="12" spans="1:6">
      <c r="A12" s="34" t="s">
        <v>42</v>
      </c>
      <c r="B12" s="35" t="s">
        <v>26</v>
      </c>
      <c r="C12" s="36">
        <v>0.19</v>
      </c>
      <c r="D12" s="36">
        <v>0.19</v>
      </c>
      <c r="E12" s="36">
        <v>0.19</v>
      </c>
    </row>
    <row r="13" spans="1:6">
      <c r="A13" s="34" t="s">
        <v>43</v>
      </c>
      <c r="B13" s="35" t="s">
        <v>27</v>
      </c>
      <c r="C13" s="36">
        <v>18.48</v>
      </c>
      <c r="D13" s="36">
        <v>18.48</v>
      </c>
      <c r="E13" s="36">
        <v>18.47</v>
      </c>
    </row>
    <row r="14" spans="1:6" ht="25.5">
      <c r="A14" s="34" t="s">
        <v>44</v>
      </c>
      <c r="B14" s="30" t="s">
        <v>45</v>
      </c>
      <c r="C14" s="32">
        <v>179.27</v>
      </c>
      <c r="D14" s="32">
        <v>179.27</v>
      </c>
      <c r="E14" s="32">
        <v>179.27</v>
      </c>
    </row>
    <row r="15" spans="1:6">
      <c r="A15" s="34" t="s">
        <v>46</v>
      </c>
      <c r="B15" s="30" t="s">
        <v>28</v>
      </c>
      <c r="C15" s="32">
        <f>SUM(C16:C18)</f>
        <v>125.78</v>
      </c>
      <c r="D15" s="32">
        <f>SUM(D16:D18)</f>
        <v>125.78</v>
      </c>
      <c r="E15" s="32">
        <f>SUM(E16:E18)</f>
        <v>125.78</v>
      </c>
    </row>
    <row r="16" spans="1:6">
      <c r="A16" s="34" t="s">
        <v>47</v>
      </c>
      <c r="B16" s="35" t="s">
        <v>48</v>
      </c>
      <c r="C16" s="36">
        <v>38.25</v>
      </c>
      <c r="D16" s="36">
        <v>38.25</v>
      </c>
      <c r="E16" s="36">
        <v>38.25</v>
      </c>
    </row>
    <row r="17" spans="1:6">
      <c r="A17" s="34" t="s">
        <v>49</v>
      </c>
      <c r="B17" s="35" t="s">
        <v>29</v>
      </c>
      <c r="C17" s="36">
        <v>40.130000000000003</v>
      </c>
      <c r="D17" s="36">
        <v>40.130000000000003</v>
      </c>
      <c r="E17" s="36">
        <v>40.130000000000003</v>
      </c>
    </row>
    <row r="18" spans="1:6">
      <c r="A18" s="34" t="s">
        <v>50</v>
      </c>
      <c r="B18" s="35" t="s">
        <v>30</v>
      </c>
      <c r="C18" s="36">
        <v>47.4</v>
      </c>
      <c r="D18" s="36">
        <v>47.4</v>
      </c>
      <c r="E18" s="36">
        <v>47.4</v>
      </c>
    </row>
    <row r="19" spans="1:6">
      <c r="A19" s="34" t="s">
        <v>51</v>
      </c>
      <c r="B19" s="30" t="s">
        <v>52</v>
      </c>
      <c r="C19" s="32">
        <f>SUM(C20:C22)</f>
        <v>238.98000000000002</v>
      </c>
      <c r="D19" s="32">
        <f>SUM(D20:D22)</f>
        <v>238.98000000000002</v>
      </c>
      <c r="E19" s="32">
        <f>SUM(E20:E22)</f>
        <v>238.98000000000002</v>
      </c>
      <c r="F19" s="33"/>
    </row>
    <row r="20" spans="1:6">
      <c r="A20" s="34" t="s">
        <v>53</v>
      </c>
      <c r="B20" s="35" t="s">
        <v>54</v>
      </c>
      <c r="C20" s="36">
        <v>147.94</v>
      </c>
      <c r="D20" s="36">
        <v>147.94</v>
      </c>
      <c r="E20" s="36">
        <v>147.94</v>
      </c>
    </row>
    <row r="21" spans="1:6">
      <c r="A21" s="34" t="s">
        <v>55</v>
      </c>
      <c r="B21" s="35" t="s">
        <v>48</v>
      </c>
      <c r="C21" s="36">
        <v>32.549999999999997</v>
      </c>
      <c r="D21" s="36">
        <v>32.549999999999997</v>
      </c>
      <c r="E21" s="36">
        <v>32.549999999999997</v>
      </c>
    </row>
    <row r="22" spans="1:6">
      <c r="A22" s="34" t="s">
        <v>56</v>
      </c>
      <c r="B22" s="35" t="s">
        <v>30</v>
      </c>
      <c r="C22" s="36">
        <v>58.49</v>
      </c>
      <c r="D22" s="36">
        <v>58.49</v>
      </c>
      <c r="E22" s="36">
        <v>58.49</v>
      </c>
    </row>
    <row r="23" spans="1:6">
      <c r="A23" s="37">
        <v>2</v>
      </c>
      <c r="B23" s="30" t="s">
        <v>57</v>
      </c>
      <c r="C23" s="32">
        <f>SUM(C24:C26)</f>
        <v>101.41</v>
      </c>
      <c r="D23" s="32">
        <f>SUM(D24:D26)</f>
        <v>101.41</v>
      </c>
      <c r="E23" s="32">
        <f>SUM(E24:E26)</f>
        <v>101.41</v>
      </c>
      <c r="F23" s="33"/>
    </row>
    <row r="24" spans="1:6">
      <c r="A24" s="34" t="s">
        <v>58</v>
      </c>
      <c r="B24" s="35" t="s">
        <v>54</v>
      </c>
      <c r="C24" s="36">
        <v>68.12</v>
      </c>
      <c r="D24" s="36">
        <v>68.12</v>
      </c>
      <c r="E24" s="36">
        <v>68.12</v>
      </c>
    </row>
    <row r="25" spans="1:6">
      <c r="A25" s="34" t="s">
        <v>59</v>
      </c>
      <c r="B25" s="35" t="s">
        <v>48</v>
      </c>
      <c r="C25" s="36">
        <v>14.99</v>
      </c>
      <c r="D25" s="36">
        <v>14.99</v>
      </c>
      <c r="E25" s="36">
        <v>14.99</v>
      </c>
    </row>
    <row r="26" spans="1:6">
      <c r="A26" s="34" t="s">
        <v>60</v>
      </c>
      <c r="B26" s="35" t="s">
        <v>30</v>
      </c>
      <c r="C26" s="36">
        <v>18.3</v>
      </c>
      <c r="D26" s="36">
        <v>18.3</v>
      </c>
      <c r="E26" s="36">
        <v>18.3</v>
      </c>
    </row>
    <row r="27" spans="1:6">
      <c r="A27" s="29">
        <v>3</v>
      </c>
      <c r="B27" s="30" t="s">
        <v>31</v>
      </c>
      <c r="C27" s="36">
        <v>2.77</v>
      </c>
      <c r="D27" s="36">
        <v>2.77</v>
      </c>
      <c r="E27" s="36">
        <v>2.77</v>
      </c>
    </row>
    <row r="28" spans="1:6">
      <c r="A28" s="29">
        <v>4</v>
      </c>
      <c r="B28" s="30" t="s">
        <v>32</v>
      </c>
      <c r="C28" s="36">
        <v>0</v>
      </c>
      <c r="D28" s="36">
        <v>0</v>
      </c>
      <c r="E28" s="36">
        <v>0</v>
      </c>
    </row>
    <row r="29" spans="1:6">
      <c r="A29" s="29">
        <v>5</v>
      </c>
      <c r="B29" s="30" t="s">
        <v>33</v>
      </c>
      <c r="C29" s="32">
        <f>C8+C23+C27+C28</f>
        <v>2295.7099999999996</v>
      </c>
      <c r="D29" s="32">
        <f>D8+D23+D27+D28</f>
        <v>2902.51</v>
      </c>
      <c r="E29" s="32">
        <f>E8+E23+E27+E28</f>
        <v>3505.74</v>
      </c>
      <c r="F29" s="33"/>
    </row>
    <row r="30" spans="1:6">
      <c r="A30" s="29">
        <v>6</v>
      </c>
      <c r="B30" s="30" t="s">
        <v>34</v>
      </c>
      <c r="C30" s="38">
        <v>0</v>
      </c>
      <c r="D30" s="38">
        <v>0</v>
      </c>
      <c r="E30" s="38">
        <v>0</v>
      </c>
    </row>
    <row r="31" spans="1:6">
      <c r="A31" s="29">
        <v>7</v>
      </c>
      <c r="B31" s="30" t="s">
        <v>35</v>
      </c>
      <c r="C31" s="32">
        <f>C32+C33+C34</f>
        <v>91.83</v>
      </c>
      <c r="D31" s="32">
        <f>D32+D33+D34</f>
        <v>116.1</v>
      </c>
      <c r="E31" s="19">
        <f>E29*4%</f>
        <v>140.2296</v>
      </c>
    </row>
    <row r="32" spans="1:6">
      <c r="A32" s="20" t="s">
        <v>61</v>
      </c>
      <c r="B32" s="21" t="s">
        <v>36</v>
      </c>
      <c r="C32" s="36">
        <v>16.53</v>
      </c>
      <c r="D32" s="36">
        <v>20.9</v>
      </c>
      <c r="E32" s="22">
        <f>E31*18%</f>
        <v>25.241327999999999</v>
      </c>
    </row>
    <row r="33" spans="1:5">
      <c r="A33" s="20" t="s">
        <v>62</v>
      </c>
      <c r="B33" s="21" t="s">
        <v>103</v>
      </c>
      <c r="C33" s="36">
        <v>0</v>
      </c>
      <c r="D33" s="36">
        <v>0</v>
      </c>
      <c r="E33" s="22">
        <v>0</v>
      </c>
    </row>
    <row r="34" spans="1:5">
      <c r="A34" s="20" t="s">
        <v>102</v>
      </c>
      <c r="B34" s="21" t="s">
        <v>104</v>
      </c>
      <c r="C34" s="36">
        <v>75.3</v>
      </c>
      <c r="D34" s="36">
        <v>95.2</v>
      </c>
      <c r="E34" s="22">
        <f>E31-E32</f>
        <v>114.98827200000001</v>
      </c>
    </row>
    <row r="35" spans="1:5">
      <c r="A35" s="29">
        <v>8</v>
      </c>
      <c r="B35" s="30" t="s">
        <v>63</v>
      </c>
      <c r="C35" s="32">
        <f>C29+C31</f>
        <v>2387.5399999999995</v>
      </c>
      <c r="D35" s="32">
        <f>D29+D31</f>
        <v>3018.61</v>
      </c>
      <c r="E35" s="32">
        <f>E29+E31</f>
        <v>3645.9695999999999</v>
      </c>
    </row>
    <row r="36" spans="1:5">
      <c r="A36" s="34" t="s">
        <v>83</v>
      </c>
      <c r="B36" s="35" t="s">
        <v>64</v>
      </c>
      <c r="C36" s="36">
        <f>C10</f>
        <v>1323.02</v>
      </c>
      <c r="D36" s="36">
        <f>D10</f>
        <v>1929.82</v>
      </c>
      <c r="E36" s="36">
        <f>E10</f>
        <v>2533.06</v>
      </c>
    </row>
    <row r="37" spans="1:5">
      <c r="A37" s="34" t="s">
        <v>84</v>
      </c>
      <c r="B37" s="39" t="s">
        <v>65</v>
      </c>
      <c r="C37" s="36">
        <f>C35-C36</f>
        <v>1064.5199999999995</v>
      </c>
      <c r="D37" s="36">
        <f>D35-D36</f>
        <v>1088.7900000000002</v>
      </c>
      <c r="E37" s="36">
        <f>E35-E36</f>
        <v>1112.9096</v>
      </c>
    </row>
    <row r="38" spans="1:5">
      <c r="A38" s="34" t="s">
        <v>85</v>
      </c>
      <c r="B38" s="35" t="s">
        <v>66</v>
      </c>
      <c r="C38" s="36">
        <f>C36/C35%</f>
        <v>55.413521867696467</v>
      </c>
      <c r="D38" s="36">
        <f>D36/D35%</f>
        <v>63.93074958341753</v>
      </c>
      <c r="E38" s="36">
        <f>E36/E35%</f>
        <v>69.475620422068246</v>
      </c>
    </row>
    <row r="39" spans="1:5">
      <c r="A39" s="34" t="s">
        <v>86</v>
      </c>
      <c r="B39" s="39" t="s">
        <v>67</v>
      </c>
      <c r="C39" s="36">
        <f>C37/C35%</f>
        <v>44.586478132303533</v>
      </c>
      <c r="D39" s="36">
        <f>D37/D35%</f>
        <v>36.06925041658247</v>
      </c>
      <c r="E39" s="36">
        <f>E37/E35%</f>
        <v>30.52437957793175</v>
      </c>
    </row>
    <row r="40" spans="1:5">
      <c r="A40" s="44">
        <v>9</v>
      </c>
      <c r="B40" s="30" t="s">
        <v>80</v>
      </c>
      <c r="C40" s="31">
        <v>172.49</v>
      </c>
      <c r="D40" s="31">
        <v>242.17400000000001</v>
      </c>
      <c r="E40" s="31">
        <v>16.411000000000001</v>
      </c>
    </row>
    <row r="41" spans="1:5">
      <c r="A41" s="37">
        <v>10</v>
      </c>
      <c r="B41" s="35" t="s">
        <v>69</v>
      </c>
      <c r="C41" s="25">
        <f>C31/C35%</f>
        <v>3.8462182832538936</v>
      </c>
      <c r="D41" s="25">
        <v>3.8</v>
      </c>
      <c r="E41" s="25">
        <v>3.8</v>
      </c>
    </row>
    <row r="43" spans="1:5" ht="13.15" customHeight="1">
      <c r="B43" s="26"/>
      <c r="D43" s="40"/>
    </row>
    <row r="44" spans="1:5">
      <c r="C44" s="14"/>
    </row>
  </sheetData>
  <mergeCells count="5">
    <mergeCell ref="A6:A7"/>
    <mergeCell ref="B6:B7"/>
    <mergeCell ref="A2:E2"/>
    <mergeCell ref="A3:E3"/>
    <mergeCell ref="A4:E4"/>
  </mergeCells>
  <phoneticPr fontId="28" type="noConversion"/>
  <pageMargins left="0.70866141732283472" right="0.70866141732283472" top="0.74803149606299213" bottom="0.55118110236220474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topLeftCell="A7" workbookViewId="0">
      <selection activeCell="E35" sqref="E35"/>
    </sheetView>
  </sheetViews>
  <sheetFormatPr defaultColWidth="8.85546875" defaultRowHeight="15"/>
  <cols>
    <col min="1" max="1" width="8.85546875" style="15"/>
    <col min="2" max="2" width="42.42578125" style="15" customWidth="1"/>
    <col min="3" max="4" width="12.140625" style="15" hidden="1" customWidth="1"/>
    <col min="5" max="5" width="13.42578125" style="15" customWidth="1"/>
    <col min="6" max="16384" width="8.85546875" style="15"/>
  </cols>
  <sheetData>
    <row r="1" spans="1:5">
      <c r="D1" s="28" t="s">
        <v>15</v>
      </c>
      <c r="E1" s="28" t="s">
        <v>15</v>
      </c>
    </row>
    <row r="2" spans="1:5">
      <c r="A2" s="106" t="s">
        <v>113</v>
      </c>
      <c r="B2" s="106"/>
      <c r="C2" s="106"/>
      <c r="D2" s="106"/>
      <c r="E2" s="106"/>
    </row>
    <row r="3" spans="1:5">
      <c r="A3" s="16"/>
      <c r="B3" s="106" t="s">
        <v>114</v>
      </c>
      <c r="C3" s="106"/>
      <c r="D3" s="106"/>
    </row>
    <row r="4" spans="1:5">
      <c r="A4" s="16"/>
      <c r="B4" s="105" t="s">
        <v>38</v>
      </c>
      <c r="C4" s="105"/>
      <c r="D4" s="105"/>
    </row>
    <row r="5" spans="1:5">
      <c r="E5" s="28" t="s">
        <v>16</v>
      </c>
    </row>
    <row r="6" spans="1:5" ht="46.15" customHeight="1">
      <c r="A6" s="108" t="s">
        <v>71</v>
      </c>
      <c r="B6" s="108" t="s">
        <v>18</v>
      </c>
      <c r="C6" s="43" t="s">
        <v>11</v>
      </c>
      <c r="D6" s="43" t="s">
        <v>19</v>
      </c>
      <c r="E6" s="46" t="s">
        <v>20</v>
      </c>
    </row>
    <row r="7" spans="1:5" ht="24" customHeight="1">
      <c r="A7" s="108"/>
      <c r="B7" s="108"/>
      <c r="C7" s="7" t="s">
        <v>21</v>
      </c>
      <c r="D7" s="7" t="s">
        <v>21</v>
      </c>
      <c r="E7" s="7" t="s">
        <v>21</v>
      </c>
    </row>
    <row r="8" spans="1:5">
      <c r="A8" s="29">
        <v>1</v>
      </c>
      <c r="B8" s="30" t="s">
        <v>22</v>
      </c>
      <c r="C8" s="32">
        <f>C9+C14+C15+C19</f>
        <v>567.99999999999989</v>
      </c>
      <c r="D8" s="32">
        <f>D9+D14+D15+D19</f>
        <v>643.9799999999999</v>
      </c>
      <c r="E8" s="32">
        <f>E9+E14+E15+E19</f>
        <v>707.02999999999986</v>
      </c>
    </row>
    <row r="9" spans="1:5">
      <c r="A9" s="34" t="s">
        <v>39</v>
      </c>
      <c r="B9" s="35" t="s">
        <v>23</v>
      </c>
      <c r="C9" s="32">
        <f>C10+C11+C12+C13</f>
        <v>301.89</v>
      </c>
      <c r="D9" s="32">
        <f>D10+D11+D12+D13</f>
        <v>377.87</v>
      </c>
      <c r="E9" s="32">
        <f>E10+E11+E12+E13</f>
        <v>440.91999999999996</v>
      </c>
    </row>
    <row r="10" spans="1:5">
      <c r="A10" s="34" t="s">
        <v>40</v>
      </c>
      <c r="B10" s="35" t="s">
        <v>25</v>
      </c>
      <c r="C10" s="36">
        <v>0</v>
      </c>
      <c r="D10" s="36">
        <v>0</v>
      </c>
      <c r="E10" s="36">
        <v>0</v>
      </c>
    </row>
    <row r="11" spans="1:5">
      <c r="A11" s="34" t="s">
        <v>41</v>
      </c>
      <c r="B11" s="35" t="s">
        <v>26</v>
      </c>
      <c r="C11" s="36">
        <v>1.94</v>
      </c>
      <c r="D11" s="36">
        <v>1.94</v>
      </c>
      <c r="E11" s="36">
        <v>1.94</v>
      </c>
    </row>
    <row r="12" spans="1:5" ht="25.5">
      <c r="A12" s="34" t="s">
        <v>42</v>
      </c>
      <c r="B12" s="35" t="s">
        <v>27</v>
      </c>
      <c r="C12" s="36">
        <v>5.2</v>
      </c>
      <c r="D12" s="36">
        <v>5.2</v>
      </c>
      <c r="E12" s="36">
        <v>5.2</v>
      </c>
    </row>
    <row r="13" spans="1:5" ht="25.5">
      <c r="A13" s="34" t="s">
        <v>43</v>
      </c>
      <c r="B13" s="35" t="s">
        <v>82</v>
      </c>
      <c r="C13" s="36">
        <v>294.75</v>
      </c>
      <c r="D13" s="36">
        <v>370.73</v>
      </c>
      <c r="E13" s="36">
        <v>433.78</v>
      </c>
    </row>
    <row r="14" spans="1:5" ht="25.5">
      <c r="A14" s="34" t="s">
        <v>44</v>
      </c>
      <c r="B14" s="30" t="s">
        <v>45</v>
      </c>
      <c r="C14" s="32">
        <v>27.39</v>
      </c>
      <c r="D14" s="32">
        <v>27.39</v>
      </c>
      <c r="E14" s="32">
        <v>27.39</v>
      </c>
    </row>
    <row r="15" spans="1:5">
      <c r="A15" s="34" t="s">
        <v>46</v>
      </c>
      <c r="B15" s="30" t="s">
        <v>28</v>
      </c>
      <c r="C15" s="32">
        <f>SUM(C16:C18)</f>
        <v>211.29</v>
      </c>
      <c r="D15" s="32">
        <f>SUM(D16:D18)</f>
        <v>211.29</v>
      </c>
      <c r="E15" s="32">
        <f>SUM(E16:E18)</f>
        <v>211.29</v>
      </c>
    </row>
    <row r="16" spans="1:5">
      <c r="A16" s="34" t="s">
        <v>47</v>
      </c>
      <c r="B16" s="35" t="s">
        <v>48</v>
      </c>
      <c r="C16" s="36">
        <v>5.43</v>
      </c>
      <c r="D16" s="36">
        <v>5.43</v>
      </c>
      <c r="E16" s="36">
        <v>5.43</v>
      </c>
    </row>
    <row r="17" spans="1:5">
      <c r="A17" s="34" t="s">
        <v>49</v>
      </c>
      <c r="B17" s="35" t="s">
        <v>29</v>
      </c>
      <c r="C17" s="36">
        <v>16.739999999999998</v>
      </c>
      <c r="D17" s="36">
        <v>16.739999999999998</v>
      </c>
      <c r="E17" s="36">
        <v>16.739999999999998</v>
      </c>
    </row>
    <row r="18" spans="1:5">
      <c r="A18" s="34" t="s">
        <v>50</v>
      </c>
      <c r="B18" s="35" t="s">
        <v>30</v>
      </c>
      <c r="C18" s="36">
        <v>189.12</v>
      </c>
      <c r="D18" s="36">
        <v>189.12</v>
      </c>
      <c r="E18" s="36">
        <v>189.12</v>
      </c>
    </row>
    <row r="19" spans="1:5">
      <c r="A19" s="34" t="s">
        <v>51</v>
      </c>
      <c r="B19" s="30" t="s">
        <v>52</v>
      </c>
      <c r="C19" s="32">
        <f>SUM(C20:C22)</f>
        <v>27.43</v>
      </c>
      <c r="D19" s="32">
        <f>SUM(D20:D22)</f>
        <v>27.43</v>
      </c>
      <c r="E19" s="32">
        <f>SUM(E20:E22)</f>
        <v>27.43</v>
      </c>
    </row>
    <row r="20" spans="1:5">
      <c r="A20" s="34" t="s">
        <v>53</v>
      </c>
      <c r="B20" s="35" t="s">
        <v>54</v>
      </c>
      <c r="C20" s="36">
        <v>15.21</v>
      </c>
      <c r="D20" s="36">
        <v>15.21</v>
      </c>
      <c r="E20" s="36">
        <v>15.21</v>
      </c>
    </row>
    <row r="21" spans="1:5">
      <c r="A21" s="34" t="s">
        <v>55</v>
      </c>
      <c r="B21" s="35" t="s">
        <v>48</v>
      </c>
      <c r="C21" s="36">
        <v>3.35</v>
      </c>
      <c r="D21" s="36">
        <v>3.35</v>
      </c>
      <c r="E21" s="36">
        <v>3.35</v>
      </c>
    </row>
    <row r="22" spans="1:5">
      <c r="A22" s="34" t="s">
        <v>56</v>
      </c>
      <c r="B22" s="35" t="s">
        <v>30</v>
      </c>
      <c r="C22" s="36">
        <v>8.8699999999999992</v>
      </c>
      <c r="D22" s="36">
        <v>8.8699999999999992</v>
      </c>
      <c r="E22" s="36">
        <v>8.8699999999999992</v>
      </c>
    </row>
    <row r="23" spans="1:5">
      <c r="A23" s="37">
        <v>2</v>
      </c>
      <c r="B23" s="30" t="s">
        <v>57</v>
      </c>
      <c r="C23" s="32">
        <f>SUM(C24:C26)</f>
        <v>10.540000000000001</v>
      </c>
      <c r="D23" s="32">
        <f>SUM(D24:D26)</f>
        <v>10.540000000000001</v>
      </c>
      <c r="E23" s="32">
        <f>SUM(E24:E26)</f>
        <v>10.540000000000001</v>
      </c>
    </row>
    <row r="24" spans="1:5">
      <c r="A24" s="34" t="s">
        <v>58</v>
      </c>
      <c r="B24" s="35" t="s">
        <v>54</v>
      </c>
      <c r="C24" s="36">
        <v>7.08</v>
      </c>
      <c r="D24" s="36">
        <v>7.08</v>
      </c>
      <c r="E24" s="36">
        <v>7.08</v>
      </c>
    </row>
    <row r="25" spans="1:5">
      <c r="A25" s="34" t="s">
        <v>59</v>
      </c>
      <c r="B25" s="35" t="s">
        <v>48</v>
      </c>
      <c r="C25" s="36">
        <v>1.56</v>
      </c>
      <c r="D25" s="36">
        <v>1.56</v>
      </c>
      <c r="E25" s="36">
        <v>1.56</v>
      </c>
    </row>
    <row r="26" spans="1:5">
      <c r="A26" s="34" t="s">
        <v>60</v>
      </c>
      <c r="B26" s="35" t="s">
        <v>30</v>
      </c>
      <c r="C26" s="36">
        <v>1.9</v>
      </c>
      <c r="D26" s="36">
        <v>1.9</v>
      </c>
      <c r="E26" s="36">
        <v>1.9</v>
      </c>
    </row>
    <row r="27" spans="1:5">
      <c r="A27" s="29">
        <v>3</v>
      </c>
      <c r="B27" s="30" t="s">
        <v>31</v>
      </c>
      <c r="C27" s="36">
        <v>0.28999999999999998</v>
      </c>
      <c r="D27" s="36">
        <v>0.28999999999999998</v>
      </c>
      <c r="E27" s="32">
        <v>0.28999999999999998</v>
      </c>
    </row>
    <row r="28" spans="1:5">
      <c r="A28" s="29">
        <v>4</v>
      </c>
      <c r="B28" s="30" t="s">
        <v>32</v>
      </c>
      <c r="C28" s="32">
        <v>0.88</v>
      </c>
      <c r="D28" s="32">
        <v>0.88</v>
      </c>
      <c r="E28" s="32">
        <v>0.88</v>
      </c>
    </row>
    <row r="29" spans="1:5">
      <c r="A29" s="29">
        <v>5</v>
      </c>
      <c r="B29" s="30" t="s">
        <v>33</v>
      </c>
      <c r="C29" s="32">
        <f>C8+C23+C27+C28</f>
        <v>579.70999999999981</v>
      </c>
      <c r="D29" s="76">
        <f>D8+D23+D27+D28</f>
        <v>655.68999999999983</v>
      </c>
      <c r="E29" s="76">
        <f>E8+E23+E27+E28</f>
        <v>718.73999999999978</v>
      </c>
    </row>
    <row r="30" spans="1:5">
      <c r="A30" s="29">
        <v>6</v>
      </c>
      <c r="B30" s="30" t="s">
        <v>34</v>
      </c>
      <c r="C30" s="38">
        <v>0</v>
      </c>
      <c r="D30" s="38">
        <v>0</v>
      </c>
      <c r="E30" s="38">
        <v>0</v>
      </c>
    </row>
    <row r="31" spans="1:5">
      <c r="A31" s="29">
        <v>7</v>
      </c>
      <c r="B31" s="30" t="s">
        <v>35</v>
      </c>
      <c r="C31" s="32">
        <f>C32+C33+C34</f>
        <v>23.18</v>
      </c>
      <c r="D31" s="32">
        <f>D32+D33+D34</f>
        <v>26.23</v>
      </c>
      <c r="E31" s="19">
        <f>E29*4%-0.01</f>
        <v>28.739599999999989</v>
      </c>
    </row>
    <row r="32" spans="1:5">
      <c r="A32" s="20" t="s">
        <v>61</v>
      </c>
      <c r="B32" s="21" t="s">
        <v>36</v>
      </c>
      <c r="C32" s="36">
        <v>4.17</v>
      </c>
      <c r="D32" s="36">
        <v>4.72</v>
      </c>
      <c r="E32" s="22">
        <f>E31*18%</f>
        <v>5.1731279999999975</v>
      </c>
    </row>
    <row r="33" spans="1:5">
      <c r="A33" s="20" t="s">
        <v>62</v>
      </c>
      <c r="B33" s="21" t="s">
        <v>103</v>
      </c>
      <c r="C33" s="36">
        <v>0</v>
      </c>
      <c r="D33" s="36">
        <v>0</v>
      </c>
      <c r="E33" s="22">
        <v>0</v>
      </c>
    </row>
    <row r="34" spans="1:5">
      <c r="A34" s="20" t="s">
        <v>102</v>
      </c>
      <c r="B34" s="21" t="s">
        <v>104</v>
      </c>
      <c r="C34" s="36">
        <v>19.010000000000002</v>
      </c>
      <c r="D34" s="36">
        <v>21.51</v>
      </c>
      <c r="E34" s="22">
        <f>E31-E32</f>
        <v>23.56647199999999</v>
      </c>
    </row>
    <row r="35" spans="1:5">
      <c r="A35" s="29">
        <v>8</v>
      </c>
      <c r="B35" s="30" t="s">
        <v>63</v>
      </c>
      <c r="C35" s="32">
        <f>C29+C31</f>
        <v>602.88999999999976</v>
      </c>
      <c r="D35" s="76">
        <f>D29+D31</f>
        <v>681.91999999999985</v>
      </c>
      <c r="E35" s="76">
        <f>E29+E31</f>
        <v>747.47959999999978</v>
      </c>
    </row>
    <row r="36" spans="1:5" ht="25.5">
      <c r="A36" s="29">
        <v>9</v>
      </c>
      <c r="B36" s="30" t="s">
        <v>68</v>
      </c>
      <c r="C36" s="31">
        <v>39211.095000000001</v>
      </c>
      <c r="D36" s="31">
        <v>5804.3950000000004</v>
      </c>
      <c r="E36" s="31">
        <v>2464.761</v>
      </c>
    </row>
    <row r="37" spans="1:5">
      <c r="A37" s="29">
        <v>10</v>
      </c>
      <c r="B37" s="35" t="s">
        <v>69</v>
      </c>
      <c r="C37" s="25">
        <v>3.8</v>
      </c>
      <c r="D37" s="25">
        <v>3.8</v>
      </c>
      <c r="E37" s="25">
        <v>3.8</v>
      </c>
    </row>
    <row r="39" spans="1:5">
      <c r="C39" s="14"/>
    </row>
  </sheetData>
  <mergeCells count="5">
    <mergeCell ref="A2:E2"/>
    <mergeCell ref="B3:D3"/>
    <mergeCell ref="B4:D4"/>
    <mergeCell ref="A6:A7"/>
    <mergeCell ref="B6:B7"/>
  </mergeCells>
  <phoneticPr fontId="2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J20" sqref="J20"/>
    </sheetView>
  </sheetViews>
  <sheetFormatPr defaultColWidth="8.85546875" defaultRowHeight="15"/>
  <cols>
    <col min="1" max="1" width="8.85546875" style="15"/>
    <col min="2" max="2" width="44.5703125" style="15" customWidth="1"/>
    <col min="3" max="4" width="12.42578125" style="15" hidden="1" customWidth="1"/>
    <col min="5" max="5" width="12.42578125" style="15" customWidth="1"/>
    <col min="6" max="6" width="10.42578125" style="15" hidden="1" customWidth="1"/>
    <col min="7" max="16384" width="8.85546875" style="15"/>
  </cols>
  <sheetData>
    <row r="1" spans="1:6">
      <c r="D1" s="28" t="s">
        <v>15</v>
      </c>
      <c r="E1" s="28" t="s">
        <v>15</v>
      </c>
    </row>
    <row r="2" spans="1:6">
      <c r="A2" s="106" t="s">
        <v>115</v>
      </c>
      <c r="B2" s="106"/>
      <c r="C2" s="106"/>
      <c r="D2" s="106"/>
      <c r="E2" s="106"/>
    </row>
    <row r="3" spans="1:6">
      <c r="A3" s="106" t="s">
        <v>116</v>
      </c>
      <c r="B3" s="104"/>
      <c r="C3" s="104"/>
      <c r="D3" s="104"/>
      <c r="E3" s="104"/>
    </row>
    <row r="4" spans="1:6" ht="14.45" customHeight="1">
      <c r="A4" s="105" t="s">
        <v>106</v>
      </c>
      <c r="B4" s="105"/>
      <c r="C4" s="105"/>
      <c r="D4" s="105"/>
      <c r="E4" s="105"/>
    </row>
    <row r="5" spans="1:6">
      <c r="E5" s="28" t="s">
        <v>16</v>
      </c>
    </row>
    <row r="6" spans="1:6" ht="57" customHeight="1">
      <c r="A6" s="108" t="s">
        <v>17</v>
      </c>
      <c r="B6" s="108" t="s">
        <v>18</v>
      </c>
      <c r="C6" s="46" t="s">
        <v>11</v>
      </c>
      <c r="D6" s="46" t="s">
        <v>19</v>
      </c>
      <c r="E6" s="46" t="s">
        <v>20</v>
      </c>
    </row>
    <row r="7" spans="1:6" ht="24" customHeight="1">
      <c r="A7" s="108"/>
      <c r="B7" s="108"/>
      <c r="C7" s="7" t="s">
        <v>21</v>
      </c>
      <c r="D7" s="7" t="s">
        <v>21</v>
      </c>
      <c r="E7" s="7" t="s">
        <v>21</v>
      </c>
    </row>
    <row r="8" spans="1:6">
      <c r="A8" s="29">
        <v>1</v>
      </c>
      <c r="B8" s="30" t="s">
        <v>22</v>
      </c>
      <c r="C8" s="32">
        <f>C9+C13+C14+C18</f>
        <v>4.99</v>
      </c>
      <c r="D8" s="32">
        <f>D9+D13+D14+D18</f>
        <v>4.99</v>
      </c>
      <c r="E8" s="32">
        <f>E9+E13+E14+E18</f>
        <v>4.99</v>
      </c>
      <c r="F8" s="41" t="e">
        <f>#REF!+#REF!+#REF!</f>
        <v>#REF!</v>
      </c>
    </row>
    <row r="9" spans="1:6">
      <c r="A9" s="34" t="s">
        <v>39</v>
      </c>
      <c r="B9" s="35" t="s">
        <v>23</v>
      </c>
      <c r="C9" s="32">
        <f>C10+C11+C12</f>
        <v>0</v>
      </c>
      <c r="D9" s="32">
        <f>D10+D11+D12</f>
        <v>0</v>
      </c>
      <c r="E9" s="32">
        <f>E10+E11+E12</f>
        <v>0</v>
      </c>
      <c r="F9" s="41" t="e">
        <f>#REF!+#REF!+#REF!</f>
        <v>#REF!</v>
      </c>
    </row>
    <row r="10" spans="1:6">
      <c r="A10" s="34" t="s">
        <v>40</v>
      </c>
      <c r="B10" s="35" t="s">
        <v>25</v>
      </c>
      <c r="C10" s="36">
        <v>0</v>
      </c>
      <c r="D10" s="36">
        <v>0</v>
      </c>
      <c r="E10" s="36">
        <v>0</v>
      </c>
      <c r="F10" s="41" t="e">
        <f>#REF!+#REF!+#REF!</f>
        <v>#REF!</v>
      </c>
    </row>
    <row r="11" spans="1:6">
      <c r="A11" s="34" t="s">
        <v>41</v>
      </c>
      <c r="B11" s="35" t="s">
        <v>26</v>
      </c>
      <c r="C11" s="36">
        <v>0</v>
      </c>
      <c r="D11" s="36">
        <v>0</v>
      </c>
      <c r="E11" s="36">
        <v>0</v>
      </c>
      <c r="F11" s="41" t="e">
        <f>#REF!+#REF!+#REF!</f>
        <v>#REF!</v>
      </c>
    </row>
    <row r="12" spans="1:6" ht="25.5">
      <c r="A12" s="34" t="s">
        <v>42</v>
      </c>
      <c r="B12" s="35" t="s">
        <v>27</v>
      </c>
      <c r="C12" s="36">
        <v>0</v>
      </c>
      <c r="D12" s="36">
        <v>0</v>
      </c>
      <c r="E12" s="36">
        <v>0</v>
      </c>
      <c r="F12" s="41" t="e">
        <f>#REF!+#REF!+#REF!</f>
        <v>#REF!</v>
      </c>
    </row>
    <row r="13" spans="1:6" ht="25.5">
      <c r="A13" s="34" t="s">
        <v>44</v>
      </c>
      <c r="B13" s="30" t="s">
        <v>45</v>
      </c>
      <c r="C13" s="32">
        <v>0</v>
      </c>
      <c r="D13" s="32">
        <v>0</v>
      </c>
      <c r="E13" s="32">
        <v>0</v>
      </c>
      <c r="F13" s="41" t="e">
        <f>#REF!+#REF!+#REF!</f>
        <v>#REF!</v>
      </c>
    </row>
    <row r="14" spans="1:6">
      <c r="A14" s="34" t="s">
        <v>46</v>
      </c>
      <c r="B14" s="30" t="s">
        <v>28</v>
      </c>
      <c r="C14" s="32">
        <f>SUM(C15:C17)</f>
        <v>4.99</v>
      </c>
      <c r="D14" s="32">
        <f>SUM(D15:D17)</f>
        <v>4.99</v>
      </c>
      <c r="E14" s="32">
        <f>SUM(E15:E17)</f>
        <v>4.99</v>
      </c>
      <c r="F14" s="41" t="e">
        <f>#REF!+#REF!+#REF!</f>
        <v>#REF!</v>
      </c>
    </row>
    <row r="15" spans="1:6">
      <c r="A15" s="34" t="s">
        <v>47</v>
      </c>
      <c r="B15" s="35" t="s">
        <v>48</v>
      </c>
      <c r="C15" s="36">
        <v>0</v>
      </c>
      <c r="D15" s="36">
        <v>0</v>
      </c>
      <c r="E15" s="36">
        <v>0</v>
      </c>
      <c r="F15" s="41" t="e">
        <f>#REF!+#REF!+#REF!</f>
        <v>#REF!</v>
      </c>
    </row>
    <row r="16" spans="1:6">
      <c r="A16" s="34" t="s">
        <v>49</v>
      </c>
      <c r="B16" s="35" t="s">
        <v>29</v>
      </c>
      <c r="C16" s="36">
        <v>2.23</v>
      </c>
      <c r="D16" s="36">
        <v>2.23</v>
      </c>
      <c r="E16" s="36">
        <v>2.23</v>
      </c>
      <c r="F16" s="41" t="e">
        <f>#REF!+#REF!+#REF!</f>
        <v>#REF!</v>
      </c>
    </row>
    <row r="17" spans="1:6">
      <c r="A17" s="34" t="s">
        <v>50</v>
      </c>
      <c r="B17" s="35" t="s">
        <v>30</v>
      </c>
      <c r="C17" s="36">
        <v>2.76</v>
      </c>
      <c r="D17" s="36">
        <v>2.76</v>
      </c>
      <c r="E17" s="36">
        <v>2.76</v>
      </c>
      <c r="F17" s="41" t="e">
        <f>#REF!+#REF!+#REF!</f>
        <v>#REF!</v>
      </c>
    </row>
    <row r="18" spans="1:6">
      <c r="A18" s="34" t="s">
        <v>51</v>
      </c>
      <c r="B18" s="30" t="s">
        <v>52</v>
      </c>
      <c r="C18" s="32">
        <f>SUM(C19:C21)</f>
        <v>0</v>
      </c>
      <c r="D18" s="32">
        <f>SUM(D19:D21)</f>
        <v>0</v>
      </c>
      <c r="E18" s="32">
        <f>SUM(E19:E21)</f>
        <v>0</v>
      </c>
      <c r="F18" s="41" t="e">
        <f>#REF!+#REF!+#REF!</f>
        <v>#REF!</v>
      </c>
    </row>
    <row r="19" spans="1:6">
      <c r="A19" s="34" t="s">
        <v>53</v>
      </c>
      <c r="B19" s="35" t="s">
        <v>54</v>
      </c>
      <c r="C19" s="36">
        <v>0</v>
      </c>
      <c r="D19" s="36">
        <v>0</v>
      </c>
      <c r="E19" s="36">
        <v>0</v>
      </c>
      <c r="F19" s="41" t="e">
        <f>#REF!+#REF!+#REF!</f>
        <v>#REF!</v>
      </c>
    </row>
    <row r="20" spans="1:6">
      <c r="A20" s="34" t="s">
        <v>55</v>
      </c>
      <c r="B20" s="35" t="s">
        <v>48</v>
      </c>
      <c r="C20" s="36">
        <v>0</v>
      </c>
      <c r="D20" s="36">
        <v>0</v>
      </c>
      <c r="E20" s="36">
        <v>0</v>
      </c>
      <c r="F20" s="41" t="e">
        <f>#REF!+#REF!+#REF!</f>
        <v>#REF!</v>
      </c>
    </row>
    <row r="21" spans="1:6">
      <c r="A21" s="34" t="s">
        <v>56</v>
      </c>
      <c r="B21" s="35" t="s">
        <v>30</v>
      </c>
      <c r="C21" s="36">
        <v>0</v>
      </c>
      <c r="D21" s="36">
        <v>0</v>
      </c>
      <c r="E21" s="36">
        <v>0</v>
      </c>
      <c r="F21" s="41" t="e">
        <f>#REF!+#REF!+#REF!</f>
        <v>#REF!</v>
      </c>
    </row>
    <row r="22" spans="1:6">
      <c r="A22" s="37">
        <v>2</v>
      </c>
      <c r="B22" s="30" t="s">
        <v>57</v>
      </c>
      <c r="C22" s="32">
        <f>SUM(C23:C25)</f>
        <v>0</v>
      </c>
      <c r="D22" s="32">
        <f>SUM(D23:D25)</f>
        <v>0</v>
      </c>
      <c r="E22" s="32">
        <f>SUM(E23:E25)</f>
        <v>0</v>
      </c>
      <c r="F22" s="41" t="e">
        <f>#REF!+#REF!+#REF!</f>
        <v>#REF!</v>
      </c>
    </row>
    <row r="23" spans="1:6">
      <c r="A23" s="34" t="s">
        <v>58</v>
      </c>
      <c r="B23" s="35" t="s">
        <v>54</v>
      </c>
      <c r="C23" s="36">
        <v>0</v>
      </c>
      <c r="D23" s="36">
        <v>0</v>
      </c>
      <c r="E23" s="36">
        <v>0</v>
      </c>
      <c r="F23" s="41" t="e">
        <f>#REF!+#REF!+#REF!</f>
        <v>#REF!</v>
      </c>
    </row>
    <row r="24" spans="1:6">
      <c r="A24" s="34" t="s">
        <v>59</v>
      </c>
      <c r="B24" s="35" t="s">
        <v>48</v>
      </c>
      <c r="C24" s="36">
        <v>0</v>
      </c>
      <c r="D24" s="36">
        <v>0</v>
      </c>
      <c r="E24" s="36">
        <v>0</v>
      </c>
      <c r="F24" s="41" t="e">
        <f>#REF!+#REF!+#REF!</f>
        <v>#REF!</v>
      </c>
    </row>
    <row r="25" spans="1:6">
      <c r="A25" s="34" t="s">
        <v>60</v>
      </c>
      <c r="B25" s="35" t="s">
        <v>30</v>
      </c>
      <c r="C25" s="36">
        <v>0</v>
      </c>
      <c r="D25" s="36">
        <v>0</v>
      </c>
      <c r="E25" s="36">
        <v>0</v>
      </c>
      <c r="F25" s="41" t="e">
        <f>#REF!+#REF!+#REF!</f>
        <v>#REF!</v>
      </c>
    </row>
    <row r="26" spans="1:6">
      <c r="A26" s="29">
        <v>3</v>
      </c>
      <c r="B26" s="30" t="s">
        <v>31</v>
      </c>
      <c r="C26" s="36">
        <v>0</v>
      </c>
      <c r="D26" s="36">
        <v>0</v>
      </c>
      <c r="E26" s="36">
        <v>0</v>
      </c>
      <c r="F26" s="41" t="e">
        <f>#REF!+#REF!+#REF!</f>
        <v>#REF!</v>
      </c>
    </row>
    <row r="27" spans="1:6">
      <c r="A27" s="29">
        <v>4</v>
      </c>
      <c r="B27" s="30" t="s">
        <v>32</v>
      </c>
      <c r="C27" s="32">
        <v>0</v>
      </c>
      <c r="D27" s="32">
        <v>0</v>
      </c>
      <c r="E27" s="32">
        <v>0</v>
      </c>
      <c r="F27" s="41" t="e">
        <f>#REF!+#REF!+#REF!</f>
        <v>#REF!</v>
      </c>
    </row>
    <row r="28" spans="1:6">
      <c r="A28" s="29">
        <v>5</v>
      </c>
      <c r="B28" s="30" t="s">
        <v>33</v>
      </c>
      <c r="C28" s="32">
        <f>C8+C22+C26+C27</f>
        <v>4.99</v>
      </c>
      <c r="D28" s="32">
        <f>D8+D22+D26+D27</f>
        <v>4.99</v>
      </c>
      <c r="E28" s="32">
        <f>E8+E22+E26+E27</f>
        <v>4.99</v>
      </c>
      <c r="F28" s="41" t="e">
        <f>#REF!+#REF!+#REF!</f>
        <v>#REF!</v>
      </c>
    </row>
    <row r="29" spans="1:6">
      <c r="A29" s="29">
        <v>6</v>
      </c>
      <c r="B29" s="30" t="s">
        <v>34</v>
      </c>
      <c r="C29" s="38">
        <v>0</v>
      </c>
      <c r="D29" s="38">
        <v>0</v>
      </c>
      <c r="E29" s="38">
        <v>0</v>
      </c>
      <c r="F29" s="41" t="e">
        <f>#REF!+#REF!+#REF!</f>
        <v>#REF!</v>
      </c>
    </row>
    <row r="30" spans="1:6">
      <c r="A30" s="29">
        <v>7</v>
      </c>
      <c r="B30" s="30" t="s">
        <v>35</v>
      </c>
      <c r="C30" s="32">
        <f>C31+C32+C33</f>
        <v>0.2</v>
      </c>
      <c r="D30" s="32">
        <f>D31+D32+D33</f>
        <v>0.2</v>
      </c>
      <c r="E30" s="32">
        <f>E31+E32+E33</f>
        <v>0.2</v>
      </c>
      <c r="F30" s="31">
        <f>SUM(F31:F33)</f>
        <v>28.300786108222439</v>
      </c>
    </row>
    <row r="31" spans="1:6">
      <c r="A31" s="20" t="s">
        <v>61</v>
      </c>
      <c r="B31" s="21" t="s">
        <v>36</v>
      </c>
      <c r="C31" s="36">
        <v>0.04</v>
      </c>
      <c r="D31" s="36">
        <v>0.04</v>
      </c>
      <c r="E31" s="36">
        <v>0.04</v>
      </c>
      <c r="F31" s="41">
        <f>'[1]додаток 4'!E34</f>
        <v>5.0941414994800391</v>
      </c>
    </row>
    <row r="32" spans="1:6">
      <c r="A32" s="20" t="s">
        <v>62</v>
      </c>
      <c r="B32" s="21" t="s">
        <v>103</v>
      </c>
      <c r="C32" s="36"/>
      <c r="D32" s="36"/>
      <c r="E32" s="36"/>
      <c r="F32" s="41"/>
    </row>
    <row r="33" spans="1:6">
      <c r="A33" s="20" t="s">
        <v>102</v>
      </c>
      <c r="B33" s="21" t="s">
        <v>104</v>
      </c>
      <c r="C33" s="36">
        <v>0.16</v>
      </c>
      <c r="D33" s="36">
        <v>0.16</v>
      </c>
      <c r="E33" s="36">
        <v>0.16</v>
      </c>
      <c r="F33" s="41">
        <f>'[1]додаток 4'!E35</f>
        <v>23.206644608742401</v>
      </c>
    </row>
    <row r="34" spans="1:6" hidden="1">
      <c r="A34" s="29">
        <v>8</v>
      </c>
      <c r="B34" s="30" t="s">
        <v>37</v>
      </c>
      <c r="C34" s="32"/>
      <c r="D34" s="32"/>
      <c r="E34" s="32"/>
      <c r="F34" s="41" t="e">
        <f>#REF!+#REF!+#REF!</f>
        <v>#REF!</v>
      </c>
    </row>
    <row r="35" spans="1:6">
      <c r="A35" s="29">
        <v>8</v>
      </c>
      <c r="B35" s="30" t="s">
        <v>63</v>
      </c>
      <c r="C35" s="32">
        <f>C28+C30</f>
        <v>5.19</v>
      </c>
      <c r="D35" s="32">
        <f>D28+D30</f>
        <v>5.19</v>
      </c>
      <c r="E35" s="32">
        <f>E28+E30</f>
        <v>5.19</v>
      </c>
    </row>
    <row r="36" spans="1:6" ht="25.5">
      <c r="A36" s="29">
        <v>9</v>
      </c>
      <c r="B36" s="30" t="s">
        <v>68</v>
      </c>
      <c r="C36" s="32">
        <v>4516.3</v>
      </c>
      <c r="D36" s="32">
        <v>102</v>
      </c>
      <c r="E36" s="32">
        <v>36</v>
      </c>
      <c r="F36" s="41" t="e">
        <f>#REF!+#REF!+#REF!</f>
        <v>#REF!</v>
      </c>
    </row>
    <row r="37" spans="1:6">
      <c r="A37" s="29">
        <v>10</v>
      </c>
      <c r="B37" s="35" t="s">
        <v>69</v>
      </c>
      <c r="C37" s="25">
        <f>C30/C35%</f>
        <v>3.8535645472061657</v>
      </c>
      <c r="D37" s="25">
        <f>D30/D35%</f>
        <v>3.8535645472061657</v>
      </c>
      <c r="E37" s="25">
        <f>E30/E35%</f>
        <v>3.8535645472061657</v>
      </c>
    </row>
    <row r="39" spans="1:6" ht="37.15" customHeight="1">
      <c r="B39" s="26"/>
      <c r="D39" s="40"/>
    </row>
    <row r="40" spans="1:6">
      <c r="C40" s="14"/>
    </row>
  </sheetData>
  <mergeCells count="5">
    <mergeCell ref="A2:E2"/>
    <mergeCell ref="A6:A7"/>
    <mergeCell ref="B6:B7"/>
    <mergeCell ref="A4:E4"/>
    <mergeCell ref="A3:E3"/>
  </mergeCells>
  <phoneticPr fontId="28" type="noConversion"/>
  <pageMargins left="0.70866141732283472" right="0.70866141732283472" top="0.74803149606299213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6"/>
  <sheetViews>
    <sheetView workbookViewId="0">
      <selection activeCell="J23" sqref="J23"/>
    </sheetView>
  </sheetViews>
  <sheetFormatPr defaultColWidth="9.42578125" defaultRowHeight="15.75"/>
  <cols>
    <col min="1" max="1" width="4.42578125" style="63" customWidth="1"/>
    <col min="2" max="2" width="66.140625" style="47" customWidth="1"/>
    <col min="3" max="3" width="12.7109375" style="47" hidden="1" customWidth="1"/>
    <col min="4" max="4" width="13.28515625" style="52" hidden="1" customWidth="1"/>
    <col min="5" max="5" width="14.7109375" style="52" customWidth="1"/>
    <col min="6" max="6" width="14.7109375" style="47" customWidth="1"/>
    <col min="7" max="247" width="8.85546875" style="47" customWidth="1"/>
    <col min="248" max="248" width="46.7109375" style="47" customWidth="1"/>
    <col min="249" max="249" width="13.42578125" style="47" customWidth="1"/>
    <col min="250" max="250" width="13.28515625" style="47" customWidth="1"/>
    <col min="251" max="252" width="15.85546875" style="47" customWidth="1"/>
    <col min="253" max="253" width="8.85546875" style="47" customWidth="1"/>
    <col min="254" max="254" width="4.42578125" customWidth="1"/>
    <col min="255" max="255" width="41.140625" customWidth="1"/>
  </cols>
  <sheetData>
    <row r="1" spans="1:253">
      <c r="D1" s="28" t="s">
        <v>15</v>
      </c>
      <c r="E1" s="28" t="s">
        <v>15</v>
      </c>
    </row>
    <row r="2" spans="1:253">
      <c r="A2" s="109" t="s">
        <v>117</v>
      </c>
      <c r="B2" s="107"/>
      <c r="C2" s="107"/>
      <c r="D2" s="107"/>
      <c r="E2" s="107"/>
      <c r="F2" s="17"/>
    </row>
    <row r="3" spans="1:253" ht="18.75">
      <c r="A3" s="109" t="s">
        <v>118</v>
      </c>
      <c r="B3" s="110"/>
      <c r="C3" s="110"/>
      <c r="D3" s="110"/>
      <c r="E3" s="110"/>
      <c r="F3" s="86"/>
    </row>
    <row r="4" spans="1:253" ht="18.75">
      <c r="A4" s="111" t="s">
        <v>38</v>
      </c>
      <c r="B4" s="111"/>
      <c r="C4" s="111"/>
      <c r="D4" s="111"/>
      <c r="E4" s="111"/>
      <c r="F4" s="48"/>
    </row>
    <row r="5" spans="1:253">
      <c r="A5" s="49"/>
      <c r="B5" s="50"/>
      <c r="C5" s="50"/>
      <c r="D5" s="51"/>
    </row>
    <row r="6" spans="1:253" ht="24.6" customHeight="1">
      <c r="A6" s="112" t="s">
        <v>71</v>
      </c>
      <c r="B6" s="112" t="s">
        <v>72</v>
      </c>
      <c r="C6" s="113" t="s">
        <v>100</v>
      </c>
      <c r="D6" s="113"/>
      <c r="E6" s="113"/>
    </row>
    <row r="7" spans="1:253" ht="15.6" customHeight="1">
      <c r="A7" s="112"/>
      <c r="B7" s="112"/>
      <c r="C7" s="69" t="s">
        <v>73</v>
      </c>
      <c r="D7" s="67" t="s">
        <v>74</v>
      </c>
      <c r="E7" s="67" t="s">
        <v>75</v>
      </c>
    </row>
    <row r="8" spans="1:253" ht="18">
      <c r="A8" s="112"/>
      <c r="B8" s="112"/>
      <c r="C8" s="20" t="s">
        <v>87</v>
      </c>
      <c r="D8" s="20" t="s">
        <v>87</v>
      </c>
      <c r="E8" s="20" t="s">
        <v>87</v>
      </c>
    </row>
    <row r="9" spans="1:253">
      <c r="A9" s="54">
        <v>1</v>
      </c>
      <c r="B9" s="54">
        <v>2</v>
      </c>
      <c r="C9" s="53">
        <v>4</v>
      </c>
      <c r="D9" s="53">
        <v>6</v>
      </c>
      <c r="E9" s="53">
        <v>8</v>
      </c>
    </row>
    <row r="10" spans="1:253" s="91" customFormat="1" ht="31.9" customHeight="1">
      <c r="A10" s="88">
        <v>1</v>
      </c>
      <c r="B10" s="60" t="s">
        <v>88</v>
      </c>
      <c r="C10" s="89">
        <v>393.4</v>
      </c>
      <c r="D10" s="89">
        <v>398.65</v>
      </c>
      <c r="E10" s="89">
        <v>467.43</v>
      </c>
      <c r="F10" s="90"/>
      <c r="G10" s="92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</row>
    <row r="11" spans="1:253">
      <c r="A11" s="20" t="s">
        <v>39</v>
      </c>
      <c r="B11" s="55" t="s">
        <v>89</v>
      </c>
      <c r="C11" s="56">
        <v>181.57</v>
      </c>
      <c r="D11" s="56">
        <v>212.21</v>
      </c>
      <c r="E11" s="56">
        <v>274</v>
      </c>
    </row>
    <row r="12" spans="1:253">
      <c r="A12" s="20">
        <v>2</v>
      </c>
      <c r="B12" s="55" t="s">
        <v>90</v>
      </c>
      <c r="C12" s="56">
        <v>0</v>
      </c>
      <c r="D12" s="56">
        <v>0</v>
      </c>
      <c r="E12" s="56">
        <v>0</v>
      </c>
      <c r="G12" s="93"/>
    </row>
    <row r="13" spans="1:253" ht="34.9" customHeight="1">
      <c r="A13" s="57">
        <v>3</v>
      </c>
      <c r="B13" s="58" t="s">
        <v>91</v>
      </c>
      <c r="C13" s="59">
        <v>19.71</v>
      </c>
      <c r="D13" s="77">
        <v>19.71</v>
      </c>
      <c r="E13" s="59">
        <v>19.71</v>
      </c>
      <c r="I13" s="93"/>
    </row>
    <row r="14" spans="1:253">
      <c r="A14" s="20">
        <v>4</v>
      </c>
      <c r="B14" s="55" t="s">
        <v>92</v>
      </c>
      <c r="C14" s="59">
        <v>0</v>
      </c>
      <c r="D14" s="77">
        <v>0</v>
      </c>
      <c r="E14" s="59">
        <v>0</v>
      </c>
    </row>
    <row r="15" spans="1:253">
      <c r="A15" s="20">
        <v>5</v>
      </c>
      <c r="B15" s="60" t="s">
        <v>93</v>
      </c>
      <c r="C15" s="61">
        <f>C10+C12+C13+C14</f>
        <v>413.10999999999996</v>
      </c>
      <c r="D15" s="78">
        <f>D10+D12+D13+D14</f>
        <v>418.35999999999996</v>
      </c>
      <c r="E15" s="61">
        <f>E10+E12+E13+E14</f>
        <v>487.14</v>
      </c>
    </row>
    <row r="16" spans="1:253">
      <c r="A16" s="20">
        <v>6</v>
      </c>
      <c r="B16" s="55" t="s">
        <v>94</v>
      </c>
      <c r="C16" s="59">
        <v>0</v>
      </c>
      <c r="D16" s="77">
        <v>0</v>
      </c>
      <c r="E16" s="59">
        <v>0</v>
      </c>
    </row>
    <row r="17" spans="1:253">
      <c r="A17" s="20" t="s">
        <v>76</v>
      </c>
      <c r="B17" s="62" t="s">
        <v>95</v>
      </c>
      <c r="C17" s="59">
        <f>+C16-C18</f>
        <v>0</v>
      </c>
      <c r="D17" s="77">
        <f>+D16-D18</f>
        <v>0</v>
      </c>
      <c r="E17" s="59">
        <f>+E16-E18</f>
        <v>0</v>
      </c>
    </row>
    <row r="18" spans="1:253">
      <c r="A18" s="20" t="s">
        <v>77</v>
      </c>
      <c r="B18" s="62" t="s">
        <v>36</v>
      </c>
      <c r="C18" s="59">
        <f>0.18*C16</f>
        <v>0</v>
      </c>
      <c r="D18" s="77">
        <f>0.18*D16</f>
        <v>0</v>
      </c>
      <c r="E18" s="59">
        <f>0.18*E16</f>
        <v>0</v>
      </c>
    </row>
    <row r="19" spans="1:253" ht="22.9" customHeight="1">
      <c r="A19" s="20">
        <v>7</v>
      </c>
      <c r="B19" s="60" t="s">
        <v>96</v>
      </c>
      <c r="C19" s="61">
        <f>C15+C16</f>
        <v>413.10999999999996</v>
      </c>
      <c r="D19" s="78">
        <f>ROUND(D15+D16,2)</f>
        <v>418.36</v>
      </c>
      <c r="E19" s="61">
        <f>E15+E16</f>
        <v>487.14</v>
      </c>
    </row>
    <row r="20" spans="1:253">
      <c r="A20" s="20">
        <v>8</v>
      </c>
      <c r="B20" s="55" t="s">
        <v>97</v>
      </c>
      <c r="C20" s="59">
        <f>C19*20%</f>
        <v>82.622</v>
      </c>
      <c r="D20" s="77">
        <v>85.74</v>
      </c>
      <c r="E20" s="59">
        <f>E19*20%</f>
        <v>97.427999999999997</v>
      </c>
    </row>
    <row r="21" spans="1:253">
      <c r="A21" s="20">
        <v>9</v>
      </c>
      <c r="B21" s="60" t="s">
        <v>98</v>
      </c>
      <c r="C21" s="61">
        <f>C19+C20</f>
        <v>495.73199999999997</v>
      </c>
      <c r="D21" s="78">
        <v>514.44000000000005</v>
      </c>
      <c r="E21" s="61">
        <f>E19+E20</f>
        <v>584.56799999999998</v>
      </c>
    </row>
    <row r="22" spans="1:253" ht="34.5">
      <c r="A22" s="20">
        <v>10</v>
      </c>
      <c r="B22" s="58" t="s">
        <v>99</v>
      </c>
      <c r="C22" s="59">
        <v>24668</v>
      </c>
      <c r="D22" s="59">
        <v>453</v>
      </c>
      <c r="E22" s="59">
        <v>41</v>
      </c>
    </row>
    <row r="23" spans="1:253">
      <c r="B23" s="52"/>
      <c r="C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</row>
    <row r="24" spans="1:253">
      <c r="B24" s="49"/>
      <c r="C24" s="64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</row>
    <row r="25" spans="1:253">
      <c r="B25" s="65"/>
      <c r="D25" s="6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</row>
    <row r="26" spans="1:253">
      <c r="B26" s="66"/>
    </row>
  </sheetData>
  <mergeCells count="6">
    <mergeCell ref="A2:E2"/>
    <mergeCell ref="A3:E3"/>
    <mergeCell ref="A4:E4"/>
    <mergeCell ref="A6:A8"/>
    <mergeCell ref="B6:B8"/>
    <mergeCell ref="C6:E6"/>
  </mergeCells>
  <phoneticPr fontId="28" type="noConversion"/>
  <conditionalFormatting sqref="C9:E9">
    <cfRule type="cellIs" dxfId="0" priority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Тарифи</vt:lpstr>
      <vt:lpstr>ТЕ МИР</vt:lpstr>
      <vt:lpstr>ТЕ К</vt:lpstr>
      <vt:lpstr>ТЕ мир ІТП</vt:lpstr>
      <vt:lpstr>В М</vt:lpstr>
      <vt:lpstr>В К</vt:lpstr>
      <vt:lpstr>Т М</vt:lpstr>
      <vt:lpstr>П ІТП</vt:lpstr>
      <vt:lpstr>ГВП М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2023-10-24T07:53:39Z</cp:lastPrinted>
  <dcterms:created xsi:type="dcterms:W3CDTF">2020-05-30T05:05:03Z</dcterms:created>
  <dcterms:modified xsi:type="dcterms:W3CDTF">2023-10-24T07:57:36Z</dcterms:modified>
</cp:coreProperties>
</file>