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80" windowWidth="19140" windowHeight="6570" tabRatio="942" activeTab="1"/>
  </bookViews>
  <sheets>
    <sheet name="Додаток" sheetId="20" r:id="rId1"/>
    <sheet name="Тарифи" sheetId="2" r:id="rId2"/>
    <sheet name="ТЕ Б" sheetId="16" r:id="rId3"/>
    <sheet name="В Б" sheetId="17" r:id="rId4"/>
    <sheet name="Т Б" sheetId="18" r:id="rId5"/>
    <sheet name="П Б" sheetId="19" r:id="rId6"/>
  </sheets>
  <externalReferences>
    <externalReference r:id="rId7"/>
  </externalReferences>
  <calcPr calcId="114210"/>
</workbook>
</file>

<file path=xl/calcChain.xml><?xml version="1.0" encoding="utf-8"?>
<calcChain xmlns="http://schemas.openxmlformats.org/spreadsheetml/2006/main">
  <c r="D7" i="2"/>
  <c r="D6"/>
  <c r="D33" i="18"/>
  <c r="D29"/>
  <c r="D8"/>
  <c r="D23"/>
  <c r="D19"/>
  <c r="D15"/>
  <c r="D9"/>
  <c r="D33" i="17"/>
  <c r="D32"/>
  <c r="D31"/>
  <c r="D29"/>
  <c r="D8"/>
  <c r="D23"/>
  <c r="D19"/>
  <c r="D15"/>
  <c r="D9"/>
  <c r="D29" i="16"/>
  <c r="D31"/>
  <c r="D32"/>
  <c r="D33"/>
  <c r="D8"/>
  <c r="B10" i="20"/>
  <c r="D28" i="19"/>
  <c r="D33"/>
  <c r="D35" i="16"/>
  <c r="D23"/>
  <c r="D19"/>
  <c r="D15"/>
  <c r="D7"/>
  <c r="D34"/>
  <c r="D28"/>
  <c r="D30"/>
  <c r="B7" i="2"/>
  <c r="B6"/>
  <c r="D34" i="17"/>
  <c r="D35"/>
  <c r="D36"/>
  <c r="D38"/>
  <c r="D34" i="19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35" i="18"/>
  <c r="F34"/>
  <c r="F33"/>
  <c r="F32"/>
  <c r="F31"/>
  <c r="F28"/>
  <c r="F27"/>
  <c r="F26"/>
  <c r="F25"/>
  <c r="F24"/>
  <c r="F23"/>
  <c r="F22"/>
  <c r="F21"/>
  <c r="F20"/>
  <c r="F19"/>
  <c r="F18"/>
  <c r="F17"/>
  <c r="F16"/>
  <c r="F15"/>
  <c r="F14"/>
  <c r="F12"/>
  <c r="F11"/>
  <c r="F10"/>
  <c r="F9"/>
  <c r="D37" i="17"/>
  <c r="D34" i="18"/>
  <c r="C7" i="2"/>
  <c r="E7"/>
  <c r="D36" i="16"/>
  <c r="D38"/>
  <c r="D37"/>
  <c r="F8" i="18"/>
  <c r="F29"/>
  <c r="C6" i="2"/>
  <c r="E6"/>
</calcChain>
</file>

<file path=xl/sharedStrings.xml><?xml version="1.0" encoding="utf-8"?>
<sst xmlns="http://schemas.openxmlformats.org/spreadsheetml/2006/main" count="267" uniqueCount="91">
  <si>
    <t>ТАРИФИ</t>
  </si>
  <si>
    <t xml:space="preserve">Тариф на теплову енергію, грн./Гкал (без ПДВ) </t>
  </si>
  <si>
    <t xml:space="preserve"> -  тариф на виробництво теплової енергії, грн./Гкал (без ПДВ)</t>
  </si>
  <si>
    <t xml:space="preserve"> - тариф на постачання теплової енергії, грн./Гкал (без ПДВ)</t>
  </si>
  <si>
    <t xml:space="preserve"> - тариф на транспортування теплової грн./Гкал (без ПДВ)</t>
  </si>
  <si>
    <t>Проект тарифів</t>
  </si>
  <si>
    <t>В.Багачка</t>
  </si>
  <si>
    <t>Для інших споживачів</t>
  </si>
  <si>
    <t xml:space="preserve">Тариф на послугу з постачання теплової енергії,  грн./Гкал(з ПДВ) </t>
  </si>
  <si>
    <t>Тариф на послугу с постачання гарячої води, грн./м3 води (з ПДВ)</t>
  </si>
  <si>
    <t>ПРОЕКТ</t>
  </si>
  <si>
    <t>Без ПДВ</t>
  </si>
  <si>
    <t>Найменування показників</t>
  </si>
  <si>
    <t>Для потреб інших споживачів</t>
  </si>
  <si>
    <t>грн/Гкал</t>
  </si>
  <si>
    <t>Виробнича собівартість, у т.ч.:</t>
  </si>
  <si>
    <t>прямі матеріальні витрати, у т.ч.:</t>
  </si>
  <si>
    <t>витрати на паливо для виробництва теплової енергії котельними</t>
  </si>
  <si>
    <t>витрати на електроенергію</t>
  </si>
  <si>
    <t>вода для технологічних потреб та водовідведення</t>
  </si>
  <si>
    <t>матеріали, запасні частини та інші матеріальні ресурси</t>
  </si>
  <si>
    <t>інші прямі витрати, у т.ч.:</t>
  </si>
  <si>
    <t>амортизаційні відрахування</t>
  </si>
  <si>
    <t>інші прямі витрати</t>
  </si>
  <si>
    <t>Інші операційні витрати</t>
  </si>
  <si>
    <t>Фінансові витрати</t>
  </si>
  <si>
    <t>Повна собівартість</t>
  </si>
  <si>
    <t>Витрати на покриття втрат</t>
  </si>
  <si>
    <t>Розрахунковий прибуток, у т.ч.:</t>
  </si>
  <si>
    <t>податок на прибуток</t>
  </si>
  <si>
    <t>на розвиток виробництва (виробничі інвестиції)</t>
  </si>
  <si>
    <t xml:space="preserve"> 1.1 </t>
  </si>
  <si>
    <t xml:space="preserve"> 1.1.1</t>
  </si>
  <si>
    <t xml:space="preserve"> 1.1.2</t>
  </si>
  <si>
    <t xml:space="preserve"> 1.1.3</t>
  </si>
  <si>
    <t xml:space="preserve"> 1.1.4</t>
  </si>
  <si>
    <t xml:space="preserve"> 1.2 </t>
  </si>
  <si>
    <t>прямі витрати на оплату праці з відрахуваннями на соціальні заходи</t>
  </si>
  <si>
    <t xml:space="preserve"> 1.3</t>
  </si>
  <si>
    <t xml:space="preserve"> 1.3.1</t>
  </si>
  <si>
    <t>відрахування на соціальні заходи</t>
  </si>
  <si>
    <t xml:space="preserve"> 1.3.2</t>
  </si>
  <si>
    <t xml:space="preserve"> 1.3.3</t>
  </si>
  <si>
    <t xml:space="preserve"> 1.4</t>
  </si>
  <si>
    <t>загальновиробничі витрати, у т.ч.:</t>
  </si>
  <si>
    <t xml:space="preserve"> 1.4.1</t>
  </si>
  <si>
    <t>витрати на оплату праці</t>
  </si>
  <si>
    <t xml:space="preserve"> 1.4.2</t>
  </si>
  <si>
    <t xml:space="preserve"> 1.4.3</t>
  </si>
  <si>
    <t>Адміністративні витрати, у т.ч:</t>
  </si>
  <si>
    <t xml:space="preserve"> 2.1 </t>
  </si>
  <si>
    <t xml:space="preserve"> 2.2</t>
  </si>
  <si>
    <t xml:space="preserve"> 2.3</t>
  </si>
  <si>
    <t xml:space="preserve"> 7.1 </t>
  </si>
  <si>
    <t xml:space="preserve"> 7.2</t>
  </si>
  <si>
    <t>Тариф на теплову енергію, грн/Гкал, у т.ч.:</t>
  </si>
  <si>
    <t>Паливна складова</t>
  </si>
  <si>
    <t>Решта витрат, крім паливної складової</t>
  </si>
  <si>
    <t>Паливна складова , %</t>
  </si>
  <si>
    <t>Решта витрат, крім паливної складової, %</t>
  </si>
  <si>
    <t>Обсяг реалізації теплової енергії власним споживачам, Гкал</t>
  </si>
  <si>
    <t>Рівень рентабельності, %</t>
  </si>
  <si>
    <t>№ з/п</t>
  </si>
  <si>
    <t>смт В.Багачка</t>
  </si>
  <si>
    <t xml:space="preserve"> 1.1.5</t>
  </si>
  <si>
    <t>Відпуск теплової енергії з колекторів</t>
  </si>
  <si>
    <t>витрати на покриття втрат теплової енергії в теплових мережах</t>
  </si>
  <si>
    <t xml:space="preserve"> 8.1 </t>
  </si>
  <si>
    <t xml:space="preserve"> 8.2</t>
  </si>
  <si>
    <t xml:space="preserve"> 8.3</t>
  </si>
  <si>
    <t xml:space="preserve"> 8.4</t>
  </si>
  <si>
    <t>% зменшення тарифів у порівнянні до діючого(+ збільшення/ - зменшення)</t>
  </si>
  <si>
    <t xml:space="preserve">на розвиток виробництва </t>
  </si>
  <si>
    <t xml:space="preserve"> інших споживачів КП "Тепловодсервіс"</t>
  </si>
  <si>
    <t xml:space="preserve">до рішення виконавчого комітету Великобагачанської селищної ради </t>
  </si>
  <si>
    <t>Додаток ______</t>
  </si>
  <si>
    <t>від _______2023 р №_____</t>
  </si>
  <si>
    <t>Тарифи на теплову енергії , її виробництво, транспортування та постачання , послуги з постачання теплової енергії і постачання гарячої води на території Великобагачанської селищкої ради по категорії споживачів "населення" комунального підприємства "Тепловодсервіс" Миргородської міської ради</t>
  </si>
  <si>
    <t>Розмір тарифу</t>
  </si>
  <si>
    <t>Категорія тарифу</t>
  </si>
  <si>
    <t xml:space="preserve">Тариф на теплову енергію,                        грн./Гкал (без ПДВ) </t>
  </si>
  <si>
    <t xml:space="preserve"> - тариф на транспортування теплової енергії , грн./Гкал (без ПДВ)</t>
  </si>
  <si>
    <r>
      <t xml:space="preserve">Структура тарифів на </t>
    </r>
    <r>
      <rPr>
        <b/>
        <u/>
        <sz val="11"/>
        <color indexed="8"/>
        <rFont val="Times New Roman"/>
        <family val="1"/>
        <charset val="204"/>
      </rPr>
      <t>постачання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u/>
        <sz val="11"/>
        <color indexed="8"/>
        <rFont val="Times New Roman"/>
        <family val="1"/>
        <charset val="204"/>
      </rPr>
      <t>теплової енергії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для </t>
    </r>
  </si>
  <si>
    <t xml:space="preserve">   інших споживачів КП "Тепловодсервіс"</t>
  </si>
  <si>
    <r>
      <t xml:space="preserve">Структура тарифів на </t>
    </r>
    <r>
      <rPr>
        <b/>
        <u/>
        <sz val="11"/>
        <color indexed="8"/>
        <rFont val="Times New Roman"/>
        <family val="1"/>
        <charset val="204"/>
      </rPr>
      <t>транспортування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u/>
        <sz val="11"/>
        <color indexed="8"/>
        <rFont val="Times New Roman"/>
        <family val="1"/>
        <charset val="204"/>
      </rPr>
      <t xml:space="preserve">теплової енергії 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для                       інших споживачів КП "Тепловодсервіс"                                             </t>
    </r>
    <r>
      <rPr>
        <b/>
        <sz val="11"/>
        <color indexed="8"/>
        <rFont val="Times New Roman"/>
        <family val="1"/>
        <charset val="204"/>
      </rPr>
      <t>смт. В.Багачка</t>
    </r>
  </si>
  <si>
    <r>
      <t xml:space="preserve">Структура тарифів на </t>
    </r>
    <r>
      <rPr>
        <b/>
        <u/>
        <sz val="11"/>
        <color indexed="8"/>
        <rFont val="Times New Roman"/>
        <family val="1"/>
        <charset val="204"/>
      </rPr>
      <t>виробництво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u/>
        <sz val="11"/>
        <color indexed="8"/>
        <rFont val="Times New Roman"/>
        <family val="1"/>
        <charset val="204"/>
      </rPr>
      <t>теплової енергії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для </t>
    </r>
  </si>
  <si>
    <r>
      <t xml:space="preserve">Структура тарифів на </t>
    </r>
    <r>
      <rPr>
        <b/>
        <u/>
        <sz val="11"/>
        <color indexed="8"/>
        <rFont val="Times New Roman"/>
        <family val="1"/>
        <charset val="204"/>
      </rPr>
      <t>теплову енергію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для   </t>
    </r>
  </si>
  <si>
    <t xml:space="preserve">Діючі тарифи в ОП 2022-2023 </t>
  </si>
  <si>
    <t>Запропоновані проекти тарифів в порівнянні з діючими для категорії                                              інші споживачі</t>
  </si>
  <si>
    <t xml:space="preserve">Затверджені рішенням №168 від 26.10.2023 </t>
  </si>
  <si>
    <t>Для категорії інші споживачі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</si>
</sst>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00"/>
    <numFmt numFmtId="166" formatCode="0.0"/>
  </numFmts>
  <fonts count="2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6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80">
    <xf numFmtId="0" fontId="0" fillId="0" borderId="0" xfId="0"/>
    <xf numFmtId="0" fontId="3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0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NumberFormat="1" applyFont="1" applyBorder="1" applyAlignment="1">
      <alignment horizontal="justify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justify" vertical="center" wrapText="1"/>
    </xf>
    <xf numFmtId="0" fontId="6" fillId="0" borderId="0" xfId="0" applyFont="1"/>
    <xf numFmtId="0" fontId="7" fillId="0" borderId="0" xfId="0" applyFont="1"/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165" fontId="7" fillId="0" borderId="0" xfId="0" applyNumberFormat="1" applyFont="1"/>
    <xf numFmtId="0" fontId="4" fillId="0" borderId="1" xfId="0" applyFont="1" applyBorder="1" applyAlignment="1">
      <alignment vertical="center" wrapText="1"/>
    </xf>
    <xf numFmtId="1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5" fillId="0" borderId="0" xfId="0" applyFont="1"/>
    <xf numFmtId="2" fontId="16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/>
    <xf numFmtId="2" fontId="7" fillId="0" borderId="0" xfId="0" applyNumberFormat="1" applyFont="1"/>
    <xf numFmtId="2" fontId="19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20" fillId="0" borderId="0" xfId="0" applyFont="1"/>
    <xf numFmtId="0" fontId="20" fillId="0" borderId="0" xfId="0" applyFont="1" applyAlignment="1">
      <alignment horizontal="right"/>
    </xf>
    <xf numFmtId="0" fontId="18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20" fillId="0" borderId="1" xfId="0" applyNumberFormat="1" applyFont="1" applyBorder="1" applyAlignment="1">
      <alignment horizontal="justify" vertical="center" wrapText="1"/>
    </xf>
    <xf numFmtId="0" fontId="18" fillId="0" borderId="1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" fontId="20" fillId="0" borderId="3" xfId="0" applyNumberFormat="1" applyFont="1" applyBorder="1" applyAlignment="1">
      <alignment horizontal="center" vertical="center" wrapText="1"/>
    </xf>
    <xf numFmtId="2" fontId="20" fillId="0" borderId="4" xfId="0" applyNumberFormat="1" applyFont="1" applyBorder="1" applyAlignment="1">
      <alignment horizontal="center" vertical="center" wrapText="1"/>
    </xf>
    <xf numFmtId="2" fontId="20" fillId="0" borderId="5" xfId="0" applyNumberFormat="1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center" vertical="center" wrapText="1"/>
    </xf>
    <xf numFmtId="2" fontId="18" fillId="0" borderId="4" xfId="0" applyNumberFormat="1" applyFont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64\&#1077;&#1082;&#1086;&#1085;&#1086;&#1084;&#1110;&#1089;&#1090;\&#1058;&#1072;&#1088;&#1080;&#1092;&#1080;%202020\&#1058;&#1040;&#1056;&#1048;&#1060;&#1048;%20&#1064;&#1040;&#1041;&#1051;&#1054;&#1053;%20&#1042;.&#1041;&#1072;&#1075;&#1072;&#1095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2"/>
      <sheetName val="додаток 3"/>
      <sheetName val="додаток 4"/>
      <sheetName val="додаток 5"/>
      <sheetName val="додаток 6"/>
      <sheetName val="додаток 7"/>
      <sheetName val="додаток 8"/>
      <sheetName val="додаток 9"/>
      <sheetName val="додаток 10"/>
      <sheetName val="додаток 11"/>
      <sheetName val="додаток 12"/>
      <sheetName val="1-Д"/>
      <sheetName val="план ТЕ"/>
      <sheetName val="Структура ТЕ"/>
      <sheetName val="Струк В"/>
      <sheetName val="Стрку Т"/>
      <sheetName val="Струк П"/>
    </sheetNames>
    <sheetDataSet>
      <sheetData sheetId="0"/>
      <sheetData sheetId="1">
        <row r="13">
          <cell r="E13">
            <v>0</v>
          </cell>
        </row>
        <row r="14">
          <cell r="E14">
            <v>2.306</v>
          </cell>
        </row>
        <row r="15">
          <cell r="E15">
            <v>3.3369999999999997</v>
          </cell>
        </row>
        <row r="16">
          <cell r="E16">
            <v>378.726</v>
          </cell>
        </row>
        <row r="18">
          <cell r="E18">
            <v>83.319720000000004</v>
          </cell>
        </row>
        <row r="19">
          <cell r="E19">
            <v>1.77</v>
          </cell>
        </row>
        <row r="20">
          <cell r="E20">
            <v>77.777000000000001</v>
          </cell>
        </row>
        <row r="22">
          <cell r="E22">
            <v>46.975251027524088</v>
          </cell>
        </row>
        <row r="23">
          <cell r="E23">
            <v>10.334555226055301</v>
          </cell>
        </row>
        <row r="24">
          <cell r="E24">
            <v>3.961390253190141</v>
          </cell>
        </row>
        <row r="26">
          <cell r="E26">
            <v>32.609335196792593</v>
          </cell>
        </row>
        <row r="27">
          <cell r="E27">
            <v>7.1740537432943707</v>
          </cell>
        </row>
        <row r="28">
          <cell r="E28">
            <v>6.6028947114927004</v>
          </cell>
        </row>
        <row r="29">
          <cell r="E29">
            <v>0</v>
          </cell>
        </row>
        <row r="30">
          <cell r="E30">
            <v>0</v>
          </cell>
        </row>
        <row r="33">
          <cell r="E33">
            <v>13.097864003166983</v>
          </cell>
        </row>
        <row r="34">
          <cell r="E34">
            <v>2.3576155205700569</v>
          </cell>
        </row>
        <row r="35">
          <cell r="E35">
            <v>10.740248482596925</v>
          </cell>
        </row>
        <row r="46">
          <cell r="E46">
            <v>5517.6</v>
          </cell>
        </row>
      </sheetData>
      <sheetData sheetId="2">
        <row r="10">
          <cell r="E10">
            <v>134.08633605625229</v>
          </cell>
        </row>
        <row r="11">
          <cell r="E11">
            <v>6.6518944387545034</v>
          </cell>
        </row>
        <row r="12">
          <cell r="E12">
            <v>0.67200000000000004</v>
          </cell>
        </row>
        <row r="13">
          <cell r="E13">
            <v>0.12399726861053056</v>
          </cell>
        </row>
        <row r="14">
          <cell r="E14">
            <v>5.8558971701439724</v>
          </cell>
        </row>
        <row r="15">
          <cell r="E15">
            <v>90.728603190878303</v>
          </cell>
        </row>
        <row r="16">
          <cell r="E16">
            <v>23.98137273101873</v>
          </cell>
        </row>
        <row r="17">
          <cell r="E17">
            <v>19.960292701993225</v>
          </cell>
        </row>
        <row r="18">
          <cell r="E18">
            <v>0.2659272817366829</v>
          </cell>
        </row>
        <row r="19">
          <cell r="E19">
            <v>3.7551527472888222</v>
          </cell>
        </row>
        <row r="20">
          <cell r="E20">
            <v>12.72446569560076</v>
          </cell>
        </row>
        <row r="21">
          <cell r="E21">
            <v>9.7551188665884094</v>
          </cell>
        </row>
        <row r="22">
          <cell r="E22">
            <v>2.14612615064945</v>
          </cell>
        </row>
        <row r="23">
          <cell r="E23">
            <v>0.82322067836290125</v>
          </cell>
        </row>
        <row r="24">
          <cell r="E24">
            <v>9.5390582028348145</v>
          </cell>
        </row>
        <row r="25">
          <cell r="E25">
            <v>6.7059122203975337</v>
          </cell>
        </row>
        <row r="26">
          <cell r="E26">
            <v>1.4753006884874573</v>
          </cell>
        </row>
        <row r="27">
          <cell r="E27">
            <v>1.3578452939498233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143.6253942590871</v>
          </cell>
        </row>
        <row r="31">
          <cell r="E31">
            <v>0</v>
          </cell>
        </row>
        <row r="32">
          <cell r="E32">
            <v>2.8725078851817423</v>
          </cell>
        </row>
        <row r="33">
          <cell r="E33">
            <v>0.51705141933271359</v>
          </cell>
        </row>
        <row r="34">
          <cell r="E34">
            <v>2.3554564658490289</v>
          </cell>
        </row>
        <row r="36">
          <cell r="E36">
            <v>26.551018947417145</v>
          </cell>
        </row>
        <row r="37">
          <cell r="E37">
            <v>5517.6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D15"/>
  <sheetViews>
    <sheetView zoomScale="80" zoomScaleNormal="80" workbookViewId="0">
      <selection activeCell="M9" sqref="M9"/>
    </sheetView>
  </sheetViews>
  <sheetFormatPr defaultRowHeight="15"/>
  <cols>
    <col min="1" max="1" width="52" customWidth="1"/>
    <col min="2" max="3" width="11.28515625" customWidth="1"/>
    <col min="4" max="4" width="20.7109375" customWidth="1"/>
  </cols>
  <sheetData>
    <row r="1" spans="1:4" ht="18.75">
      <c r="A1" s="46"/>
      <c r="B1" s="47"/>
      <c r="C1" s="66" t="s">
        <v>75</v>
      </c>
      <c r="D1" s="66"/>
    </row>
    <row r="2" spans="1:4" ht="18.75">
      <c r="A2" s="46"/>
      <c r="B2" s="71" t="s">
        <v>74</v>
      </c>
      <c r="C2" s="71"/>
      <c r="D2" s="71"/>
    </row>
    <row r="3" spans="1:4" ht="18.75">
      <c r="A3" s="46"/>
      <c r="B3" s="71"/>
      <c r="C3" s="71"/>
      <c r="D3" s="71"/>
    </row>
    <row r="4" spans="1:4" ht="18.75">
      <c r="A4" s="46"/>
      <c r="B4" s="66" t="s">
        <v>76</v>
      </c>
      <c r="C4" s="66"/>
      <c r="D4" s="66"/>
    </row>
    <row r="5" spans="1:4" ht="18.75">
      <c r="A5" s="46"/>
      <c r="B5" s="47"/>
      <c r="C5" s="47"/>
      <c r="D5" s="47"/>
    </row>
    <row r="6" spans="1:4" ht="89.25" customHeight="1">
      <c r="A6" s="69" t="s">
        <v>77</v>
      </c>
      <c r="B6" s="69"/>
      <c r="C6" s="69"/>
      <c r="D6" s="69"/>
    </row>
    <row r="7" spans="1:4" ht="33.6" customHeight="1">
      <c r="A7" s="70" t="s">
        <v>79</v>
      </c>
      <c r="B7" s="54" t="s">
        <v>78</v>
      </c>
      <c r="C7" s="55"/>
      <c r="D7" s="56"/>
    </row>
    <row r="8" spans="1:4" ht="21" customHeight="1">
      <c r="A8" s="70"/>
      <c r="B8" s="57"/>
      <c r="C8" s="58"/>
      <c r="D8" s="59"/>
    </row>
    <row r="9" spans="1:4" ht="25.5" customHeight="1">
      <c r="A9" s="67" t="s">
        <v>90</v>
      </c>
      <c r="B9" s="68"/>
      <c r="C9" s="68"/>
      <c r="D9" s="68"/>
    </row>
    <row r="10" spans="1:4" ht="37.5">
      <c r="A10" s="48" t="s">
        <v>8</v>
      </c>
      <c r="B10" s="63">
        <f>B11*1.2</f>
        <v>5329.3559999999998</v>
      </c>
      <c r="C10" s="64"/>
      <c r="D10" s="65"/>
    </row>
    <row r="11" spans="1:4" ht="43.5" customHeight="1">
      <c r="A11" s="49" t="s">
        <v>80</v>
      </c>
      <c r="B11" s="60">
        <v>4441.13</v>
      </c>
      <c r="C11" s="61"/>
      <c r="D11" s="62"/>
    </row>
    <row r="12" spans="1:4" ht="39" customHeight="1">
      <c r="A12" s="49" t="s">
        <v>2</v>
      </c>
      <c r="B12" s="60">
        <v>3646.41</v>
      </c>
      <c r="C12" s="61"/>
      <c r="D12" s="62"/>
    </row>
    <row r="13" spans="1:4" ht="41.25" customHeight="1">
      <c r="A13" s="50" t="s">
        <v>81</v>
      </c>
      <c r="B13" s="60">
        <v>794.72</v>
      </c>
      <c r="C13" s="61"/>
      <c r="D13" s="62"/>
    </row>
    <row r="14" spans="1:4" ht="41.25" customHeight="1">
      <c r="A14" s="50" t="s">
        <v>3</v>
      </c>
      <c r="B14" s="60">
        <v>0</v>
      </c>
      <c r="C14" s="61"/>
      <c r="D14" s="62"/>
    </row>
    <row r="15" spans="1:4" s="12" customFormat="1" ht="18.75" hidden="1">
      <c r="A15" s="51"/>
      <c r="B15" s="63"/>
      <c r="C15" s="64"/>
      <c r="D15" s="65"/>
    </row>
  </sheetData>
  <mergeCells count="13">
    <mergeCell ref="C1:D1"/>
    <mergeCell ref="B10:D10"/>
    <mergeCell ref="A9:D9"/>
    <mergeCell ref="A6:D6"/>
    <mergeCell ref="A7:A8"/>
    <mergeCell ref="B2:D3"/>
    <mergeCell ref="B4:D4"/>
    <mergeCell ref="B7:D8"/>
    <mergeCell ref="B11:D11"/>
    <mergeCell ref="B12:D12"/>
    <mergeCell ref="B13:D13"/>
    <mergeCell ref="B14:D14"/>
    <mergeCell ref="B15:D15"/>
  </mergeCells>
  <phoneticPr fontId="0" type="noConversion"/>
  <pageMargins left="0.42" right="0.19685039370078741" top="0.74803149606299213" bottom="0.35433070866141736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2:L11"/>
  <sheetViews>
    <sheetView tabSelected="1" zoomScale="80" zoomScaleNormal="80" workbookViewId="0">
      <selection activeCell="D20" sqref="D20"/>
    </sheetView>
  </sheetViews>
  <sheetFormatPr defaultRowHeight="15"/>
  <cols>
    <col min="1" max="1" width="45.7109375" customWidth="1"/>
    <col min="2" max="2" width="16.85546875" customWidth="1"/>
    <col min="3" max="3" width="15.5703125" customWidth="1"/>
    <col min="4" max="4" width="14.85546875" customWidth="1"/>
    <col min="5" max="5" width="11.28515625" customWidth="1"/>
  </cols>
  <sheetData>
    <row r="2" spans="1:12" ht="70.5" customHeight="1">
      <c r="A2" s="69" t="s">
        <v>88</v>
      </c>
      <c r="B2" s="69"/>
      <c r="C2" s="69"/>
      <c r="D2" s="69"/>
      <c r="E2" s="69"/>
    </row>
    <row r="3" spans="1:12" ht="33.6" customHeight="1">
      <c r="A3" s="74" t="s">
        <v>0</v>
      </c>
      <c r="B3" s="70" t="s">
        <v>6</v>
      </c>
      <c r="C3" s="70"/>
      <c r="D3" s="70"/>
      <c r="E3" s="70"/>
    </row>
    <row r="4" spans="1:12" ht="76.900000000000006" customHeight="1">
      <c r="A4" s="74"/>
      <c r="B4" s="40" t="s">
        <v>87</v>
      </c>
      <c r="C4" s="52" t="s">
        <v>89</v>
      </c>
      <c r="D4" s="40" t="s">
        <v>5</v>
      </c>
      <c r="E4" s="41" t="s">
        <v>71</v>
      </c>
      <c r="L4" s="53"/>
    </row>
    <row r="5" spans="1:12" ht="15.6" customHeight="1">
      <c r="A5" s="72" t="s">
        <v>7</v>
      </c>
      <c r="B5" s="73"/>
      <c r="C5" s="73"/>
      <c r="D5" s="73"/>
      <c r="E5" s="73"/>
    </row>
    <row r="6" spans="1:12" ht="28.5">
      <c r="A6" s="10" t="s">
        <v>8</v>
      </c>
      <c r="B6" s="5">
        <f>B7*1.2</f>
        <v>5478.6840000000002</v>
      </c>
      <c r="C6" s="5">
        <f>ROUND(C7*1.2,2)</f>
        <v>4650.66</v>
      </c>
      <c r="D6" s="5">
        <f>ROUND(D7*1.2,2)</f>
        <v>5329.36</v>
      </c>
      <c r="E6" s="8">
        <f>C6/B6-1</f>
        <v>-0.1511355646721001</v>
      </c>
    </row>
    <row r="7" spans="1:12" ht="15.75">
      <c r="A7" s="6" t="s">
        <v>1</v>
      </c>
      <c r="B7" s="2">
        <f>B8+B9+B10</f>
        <v>4565.5700000000006</v>
      </c>
      <c r="C7" s="2">
        <f>ROUND(C8+C9+C10,2)</f>
        <v>3875.55</v>
      </c>
      <c r="D7" s="2">
        <f>ROUND(D8+D9+D10,2)</f>
        <v>4441.13</v>
      </c>
      <c r="E7" s="8">
        <f>C7/B7-1</f>
        <v>-0.15113556467210021</v>
      </c>
    </row>
    <row r="8" spans="1:12" ht="25.9" customHeight="1">
      <c r="A8" s="6" t="s">
        <v>2</v>
      </c>
      <c r="B8" s="44">
        <v>3877.06</v>
      </c>
      <c r="C8" s="2">
        <v>3157.26</v>
      </c>
      <c r="D8" s="2">
        <v>3646.41</v>
      </c>
      <c r="E8" s="4"/>
    </row>
    <row r="9" spans="1:12" ht="25.9" customHeight="1">
      <c r="A9" s="7" t="s">
        <v>4</v>
      </c>
      <c r="B9" s="44">
        <v>641.96</v>
      </c>
      <c r="C9" s="2">
        <v>718.29</v>
      </c>
      <c r="D9" s="2">
        <v>794.72</v>
      </c>
      <c r="E9" s="4"/>
    </row>
    <row r="10" spans="1:12" ht="25.9" customHeight="1">
      <c r="A10" s="7" t="s">
        <v>3</v>
      </c>
      <c r="B10" s="44">
        <v>46.55</v>
      </c>
      <c r="C10" s="2">
        <v>0</v>
      </c>
      <c r="D10" s="2">
        <v>0</v>
      </c>
      <c r="E10" s="4"/>
    </row>
    <row r="11" spans="1:12" ht="28.5">
      <c r="A11" s="11" t="s">
        <v>9</v>
      </c>
      <c r="B11" s="42"/>
      <c r="C11" s="42"/>
      <c r="D11" s="42"/>
      <c r="E11" s="3"/>
    </row>
  </sheetData>
  <mergeCells count="4">
    <mergeCell ref="A5:E5"/>
    <mergeCell ref="A2:E2"/>
    <mergeCell ref="A3:A4"/>
    <mergeCell ref="B3:E3"/>
  </mergeCells>
  <phoneticPr fontId="0" type="noConversion"/>
  <pageMargins left="1.1023622047244095" right="0.19685039370078741" top="0.74803149606299213" bottom="0.35433070866141736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opLeftCell="A22" workbookViewId="0">
      <selection activeCell="H12" sqref="H12"/>
    </sheetView>
  </sheetViews>
  <sheetFormatPr defaultColWidth="8.85546875" defaultRowHeight="15"/>
  <cols>
    <col min="1" max="2" width="8.85546875" style="13"/>
    <col min="3" max="3" width="33.7109375" style="13" customWidth="1"/>
    <col min="4" max="4" width="17.7109375" style="13" customWidth="1"/>
    <col min="5" max="5" width="7.5703125" style="13" customWidth="1"/>
    <col min="6" max="16384" width="8.85546875" style="13"/>
  </cols>
  <sheetData>
    <row r="1" spans="1:6">
      <c r="D1" s="24" t="s">
        <v>10</v>
      </c>
    </row>
    <row r="2" spans="1:6">
      <c r="A2" s="75" t="s">
        <v>86</v>
      </c>
      <c r="B2" s="75"/>
      <c r="C2" s="75"/>
      <c r="D2" s="75"/>
      <c r="E2" s="75"/>
    </row>
    <row r="3" spans="1:6">
      <c r="A3" s="14"/>
      <c r="B3" s="75" t="s">
        <v>73</v>
      </c>
      <c r="C3" s="75"/>
      <c r="D3" s="75"/>
    </row>
    <row r="4" spans="1:6">
      <c r="B4" s="77" t="s">
        <v>63</v>
      </c>
      <c r="C4" s="77"/>
      <c r="D4" s="24" t="s">
        <v>11</v>
      </c>
      <c r="E4" s="45"/>
      <c r="F4" s="45"/>
    </row>
    <row r="5" spans="1:6" ht="60" customHeight="1">
      <c r="B5" s="76" t="s">
        <v>62</v>
      </c>
      <c r="C5" s="76" t="s">
        <v>12</v>
      </c>
      <c r="D5" s="25" t="s">
        <v>13</v>
      </c>
    </row>
    <row r="6" spans="1:6" ht="24" customHeight="1">
      <c r="B6" s="76"/>
      <c r="C6" s="76"/>
      <c r="D6" s="9" t="s">
        <v>14</v>
      </c>
    </row>
    <row r="7" spans="1:6">
      <c r="B7" s="15">
        <v>1</v>
      </c>
      <c r="C7" s="1" t="s">
        <v>15</v>
      </c>
      <c r="D7" s="16">
        <f>D8+D14+D15+D19</f>
        <v>4057.35</v>
      </c>
      <c r="E7" s="43"/>
    </row>
    <row r="8" spans="1:6">
      <c r="B8" s="17" t="s">
        <v>31</v>
      </c>
      <c r="C8" s="18" t="s">
        <v>16</v>
      </c>
      <c r="D8" s="16">
        <f>D9+D10+D11+D12+D13</f>
        <v>3504.18</v>
      </c>
      <c r="E8" s="43"/>
    </row>
    <row r="9" spans="1:6" ht="30">
      <c r="B9" s="17" t="s">
        <v>32</v>
      </c>
      <c r="C9" s="18" t="s">
        <v>17</v>
      </c>
      <c r="D9" s="19">
        <v>2791.93</v>
      </c>
    </row>
    <row r="10" spans="1:6">
      <c r="B10" s="17" t="s">
        <v>33</v>
      </c>
      <c r="C10" s="18" t="s">
        <v>18</v>
      </c>
      <c r="D10" s="19">
        <v>147.77000000000001</v>
      </c>
    </row>
    <row r="11" spans="1:6" ht="30">
      <c r="B11" s="17" t="s">
        <v>34</v>
      </c>
      <c r="C11" s="18" t="s">
        <v>19</v>
      </c>
      <c r="D11" s="19">
        <v>2.16</v>
      </c>
    </row>
    <row r="12" spans="1:6" ht="30">
      <c r="B12" s="17" t="s">
        <v>35</v>
      </c>
      <c r="C12" s="18" t="s">
        <v>20</v>
      </c>
      <c r="D12" s="19">
        <v>15.76</v>
      </c>
    </row>
    <row r="13" spans="1:6" ht="25.5">
      <c r="B13" s="17" t="s">
        <v>64</v>
      </c>
      <c r="C13" s="27" t="s">
        <v>66</v>
      </c>
      <c r="D13" s="19">
        <v>546.55999999999995</v>
      </c>
    </row>
    <row r="14" spans="1:6" ht="42.75">
      <c r="B14" s="17" t="s">
        <v>36</v>
      </c>
      <c r="C14" s="1" t="s">
        <v>37</v>
      </c>
      <c r="D14" s="16">
        <v>156.19999999999999</v>
      </c>
      <c r="E14" s="43"/>
    </row>
    <row r="15" spans="1:6">
      <c r="B15" s="17" t="s">
        <v>38</v>
      </c>
      <c r="C15" s="1" t="s">
        <v>21</v>
      </c>
      <c r="D15" s="16">
        <f>SUM(D16:D18)</f>
        <v>165.44</v>
      </c>
      <c r="E15" s="43"/>
    </row>
    <row r="16" spans="1:6">
      <c r="B16" s="17" t="s">
        <v>39</v>
      </c>
      <c r="C16" s="18" t="s">
        <v>40</v>
      </c>
      <c r="D16" s="19">
        <v>30.97</v>
      </c>
    </row>
    <row r="17" spans="2:5">
      <c r="B17" s="17" t="s">
        <v>41</v>
      </c>
      <c r="C17" s="18" t="s">
        <v>22</v>
      </c>
      <c r="D17" s="19">
        <v>78.180000000000007</v>
      </c>
    </row>
    <row r="18" spans="2:5">
      <c r="B18" s="17" t="s">
        <v>42</v>
      </c>
      <c r="C18" s="18" t="s">
        <v>23</v>
      </c>
      <c r="D18" s="19">
        <v>56.29</v>
      </c>
    </row>
    <row r="19" spans="2:5" ht="28.5">
      <c r="B19" s="17" t="s">
        <v>43</v>
      </c>
      <c r="C19" s="1" t="s">
        <v>44</v>
      </c>
      <c r="D19" s="16">
        <f>SUM(D20:D22)</f>
        <v>231.53</v>
      </c>
      <c r="E19" s="43"/>
    </row>
    <row r="20" spans="2:5">
      <c r="B20" s="17" t="s">
        <v>45</v>
      </c>
      <c r="C20" s="18" t="s">
        <v>46</v>
      </c>
      <c r="D20" s="19">
        <v>140.32</v>
      </c>
    </row>
    <row r="21" spans="2:5">
      <c r="B21" s="17" t="s">
        <v>47</v>
      </c>
      <c r="C21" s="18" t="s">
        <v>40</v>
      </c>
      <c r="D21" s="19">
        <v>30.77</v>
      </c>
    </row>
    <row r="22" spans="2:5">
      <c r="B22" s="17" t="s">
        <v>48</v>
      </c>
      <c r="C22" s="18" t="s">
        <v>23</v>
      </c>
      <c r="D22" s="19">
        <v>60.44</v>
      </c>
    </row>
    <row r="23" spans="2:5">
      <c r="B23" s="20">
        <v>2</v>
      </c>
      <c r="C23" s="1" t="s">
        <v>49</v>
      </c>
      <c r="D23" s="16">
        <f>SUM(D24:D26)</f>
        <v>95.66</v>
      </c>
      <c r="E23" s="43"/>
    </row>
    <row r="24" spans="2:5">
      <c r="B24" s="17" t="s">
        <v>50</v>
      </c>
      <c r="C24" s="18" t="s">
        <v>46</v>
      </c>
      <c r="D24" s="19">
        <v>64.09</v>
      </c>
    </row>
    <row r="25" spans="2:5">
      <c r="B25" s="17" t="s">
        <v>51</v>
      </c>
      <c r="C25" s="18" t="s">
        <v>40</v>
      </c>
      <c r="D25" s="19">
        <v>14.1</v>
      </c>
    </row>
    <row r="26" spans="2:5">
      <c r="B26" s="17" t="s">
        <v>52</v>
      </c>
      <c r="C26" s="18" t="s">
        <v>23</v>
      </c>
      <c r="D26" s="19">
        <v>17.47</v>
      </c>
    </row>
    <row r="27" spans="2:5">
      <c r="B27" s="15">
        <v>3</v>
      </c>
      <c r="C27" s="1" t="s">
        <v>24</v>
      </c>
      <c r="D27" s="16">
        <v>117.31</v>
      </c>
    </row>
    <row r="28" spans="2:5">
      <c r="B28" s="15">
        <v>4</v>
      </c>
      <c r="C28" s="1" t="s">
        <v>25</v>
      </c>
      <c r="D28" s="29">
        <f ca="1">'В Б'!D28+'Т Б'!D28+'П Б'!D27</f>
        <v>0</v>
      </c>
    </row>
    <row r="29" spans="2:5">
      <c r="B29" s="15">
        <v>5</v>
      </c>
      <c r="C29" s="1" t="s">
        <v>26</v>
      </c>
      <c r="D29" s="16">
        <f ca="1">ROUND(D7+D23+D27,2)</f>
        <v>4270.32</v>
      </c>
      <c r="E29" s="43"/>
    </row>
    <row r="30" spans="2:5">
      <c r="B30" s="15">
        <v>6</v>
      </c>
      <c r="C30" s="1" t="s">
        <v>27</v>
      </c>
      <c r="D30" s="29">
        <f ca="1">'В Б'!D30+'Т Б'!D30+'П Б'!D29</f>
        <v>0</v>
      </c>
    </row>
    <row r="31" spans="2:5">
      <c r="B31" s="15">
        <v>7</v>
      </c>
      <c r="C31" s="1" t="s">
        <v>28</v>
      </c>
      <c r="D31" s="16">
        <f>D29*4%</f>
        <v>170.81279999999998</v>
      </c>
    </row>
    <row r="32" spans="2:5">
      <c r="B32" s="17" t="s">
        <v>53</v>
      </c>
      <c r="C32" s="18" t="s">
        <v>29</v>
      </c>
      <c r="D32" s="19">
        <f>D31*18%</f>
        <v>30.746303999999995</v>
      </c>
    </row>
    <row r="33" spans="2:5">
      <c r="B33" s="17" t="s">
        <v>54</v>
      </c>
      <c r="C33" s="18" t="s">
        <v>72</v>
      </c>
      <c r="D33" s="19">
        <f>D31-D32</f>
        <v>140.06649599999997</v>
      </c>
    </row>
    <row r="34" spans="2:5" ht="28.5">
      <c r="B34" s="15">
        <v>8</v>
      </c>
      <c r="C34" s="1" t="s">
        <v>55</v>
      </c>
      <c r="D34" s="16">
        <f>D29+D31</f>
        <v>4441.1327999999994</v>
      </c>
      <c r="E34" s="43"/>
    </row>
    <row r="35" spans="2:5">
      <c r="B35" s="17" t="s">
        <v>67</v>
      </c>
      <c r="C35" s="18" t="s">
        <v>56</v>
      </c>
      <c r="D35" s="19">
        <f>D9</f>
        <v>2791.93</v>
      </c>
    </row>
    <row r="36" spans="2:5" ht="30">
      <c r="B36" s="17" t="s">
        <v>68</v>
      </c>
      <c r="C36" s="22" t="s">
        <v>57</v>
      </c>
      <c r="D36" s="19">
        <f>D34-D35</f>
        <v>1649.2027999999996</v>
      </c>
    </row>
    <row r="37" spans="2:5">
      <c r="B37" s="17" t="s">
        <v>69</v>
      </c>
      <c r="C37" s="18" t="s">
        <v>58</v>
      </c>
      <c r="D37" s="19">
        <f>D35/D34%</f>
        <v>62.865267167872126</v>
      </c>
    </row>
    <row r="38" spans="2:5" ht="30">
      <c r="B38" s="17" t="s">
        <v>70</v>
      </c>
      <c r="C38" s="22" t="s">
        <v>59</v>
      </c>
      <c r="D38" s="19">
        <f>D36/D34%</f>
        <v>37.134732832127867</v>
      </c>
    </row>
    <row r="39" spans="2:5">
      <c r="B39" s="15">
        <v>9</v>
      </c>
      <c r="C39" s="18" t="s">
        <v>61</v>
      </c>
      <c r="D39" s="29">
        <v>3.3</v>
      </c>
    </row>
    <row r="41" spans="2:5" ht="13.15" customHeight="1"/>
    <row r="42" spans="2:5" ht="15.75">
      <c r="C42" s="30"/>
    </row>
  </sheetData>
  <mergeCells count="5">
    <mergeCell ref="A2:E2"/>
    <mergeCell ref="B3:D3"/>
    <mergeCell ref="B5:B6"/>
    <mergeCell ref="C5:C6"/>
    <mergeCell ref="B4:C4"/>
  </mergeCells>
  <phoneticPr fontId="0" type="noConversion"/>
  <pageMargins left="0.70866141732283472" right="0.70866141732283472" top="0.28999999999999998" bottom="0.55118110236220474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44"/>
  <sheetViews>
    <sheetView topLeftCell="A17" workbookViewId="0">
      <selection activeCell="J40" sqref="J40"/>
    </sheetView>
  </sheetViews>
  <sheetFormatPr defaultColWidth="8.85546875" defaultRowHeight="15"/>
  <cols>
    <col min="1" max="2" width="8.85546875" style="13"/>
    <col min="3" max="3" width="33.7109375" style="13" customWidth="1"/>
    <col min="4" max="4" width="12.85546875" style="13" customWidth="1"/>
    <col min="5" max="5" width="1.5703125" style="13" customWidth="1"/>
    <col min="6" max="6" width="5.85546875" style="13" hidden="1" customWidth="1"/>
    <col min="7" max="16384" width="8.85546875" style="13"/>
  </cols>
  <sheetData>
    <row r="1" spans="2:6">
      <c r="D1" s="24" t="s">
        <v>10</v>
      </c>
    </row>
    <row r="2" spans="2:6">
      <c r="B2" s="75" t="s">
        <v>85</v>
      </c>
      <c r="C2" s="75"/>
      <c r="D2" s="75"/>
      <c r="E2" s="75"/>
      <c r="F2" s="75"/>
    </row>
    <row r="3" spans="2:6">
      <c r="B3" s="75" t="s">
        <v>73</v>
      </c>
      <c r="C3" s="75"/>
      <c r="D3" s="75"/>
      <c r="E3" s="75"/>
      <c r="F3" s="75"/>
    </row>
    <row r="4" spans="2:6">
      <c r="B4" s="24"/>
      <c r="C4" s="78" t="s">
        <v>63</v>
      </c>
      <c r="D4" s="78"/>
      <c r="E4" s="78"/>
      <c r="F4" s="24"/>
    </row>
    <row r="5" spans="2:6">
      <c r="C5" s="23"/>
      <c r="D5" s="24" t="s">
        <v>11</v>
      </c>
    </row>
    <row r="6" spans="2:6" ht="43.15" customHeight="1">
      <c r="B6" s="76" t="s">
        <v>62</v>
      </c>
      <c r="C6" s="76" t="s">
        <v>12</v>
      </c>
      <c r="D6" s="39" t="s">
        <v>13</v>
      </c>
    </row>
    <row r="7" spans="2:6" ht="16.899999999999999" customHeight="1">
      <c r="B7" s="76"/>
      <c r="C7" s="76"/>
      <c r="D7" s="9" t="s">
        <v>14</v>
      </c>
    </row>
    <row r="8" spans="2:6">
      <c r="B8" s="15">
        <v>1</v>
      </c>
      <c r="C8" s="1" t="s">
        <v>15</v>
      </c>
      <c r="D8" s="16">
        <f>D9+D14+D15+D19</f>
        <v>3408.1400000000003</v>
      </c>
      <c r="E8" s="26"/>
    </row>
    <row r="9" spans="2:6">
      <c r="B9" s="17" t="s">
        <v>31</v>
      </c>
      <c r="C9" s="18" t="s">
        <v>16</v>
      </c>
      <c r="D9" s="16">
        <f>D10+D11+D12+D13</f>
        <v>2948.98</v>
      </c>
    </row>
    <row r="10" spans="2:6" ht="30">
      <c r="B10" s="17" t="s">
        <v>32</v>
      </c>
      <c r="C10" s="18" t="s">
        <v>17</v>
      </c>
      <c r="D10" s="19">
        <v>2791.93</v>
      </c>
    </row>
    <row r="11" spans="2:6">
      <c r="B11" s="17" t="s">
        <v>33</v>
      </c>
      <c r="C11" s="18" t="s">
        <v>18</v>
      </c>
      <c r="D11" s="19">
        <v>147.77000000000001</v>
      </c>
    </row>
    <row r="12" spans="2:6" ht="30">
      <c r="B12" s="17" t="s">
        <v>34</v>
      </c>
      <c r="C12" s="18" t="s">
        <v>19</v>
      </c>
      <c r="D12" s="19">
        <v>0.88</v>
      </c>
    </row>
    <row r="13" spans="2:6" ht="30">
      <c r="B13" s="17" t="s">
        <v>35</v>
      </c>
      <c r="C13" s="18" t="s">
        <v>20</v>
      </c>
      <c r="D13" s="19">
        <v>8.4</v>
      </c>
    </row>
    <row r="14" spans="2:6" ht="42.75">
      <c r="B14" s="17" t="s">
        <v>36</v>
      </c>
      <c r="C14" s="1" t="s">
        <v>37</v>
      </c>
      <c r="D14" s="16">
        <v>139.5</v>
      </c>
    </row>
    <row r="15" spans="2:6">
      <c r="B15" s="17" t="s">
        <v>38</v>
      </c>
      <c r="C15" s="1" t="s">
        <v>21</v>
      </c>
      <c r="D15" s="16">
        <f>D16+D17+D18</f>
        <v>90.53</v>
      </c>
    </row>
    <row r="16" spans="2:6">
      <c r="B16" s="17" t="s">
        <v>39</v>
      </c>
      <c r="C16" s="18" t="s">
        <v>40</v>
      </c>
      <c r="D16" s="19">
        <v>30.69</v>
      </c>
    </row>
    <row r="17" spans="2:5">
      <c r="B17" s="17" t="s">
        <v>41</v>
      </c>
      <c r="C17" s="18" t="s">
        <v>22</v>
      </c>
      <c r="D17" s="19">
        <v>3.55</v>
      </c>
    </row>
    <row r="18" spans="2:5">
      <c r="B18" s="17" t="s">
        <v>42</v>
      </c>
      <c r="C18" s="18" t="s">
        <v>23</v>
      </c>
      <c r="D18" s="19">
        <v>56.29</v>
      </c>
    </row>
    <row r="19" spans="2:5" ht="28.5">
      <c r="B19" s="17" t="s">
        <v>43</v>
      </c>
      <c r="C19" s="1" t="s">
        <v>44</v>
      </c>
      <c r="D19" s="16">
        <f>D20+D21+D22</f>
        <v>229.13</v>
      </c>
      <c r="E19" s="26"/>
    </row>
    <row r="20" spans="2:5">
      <c r="B20" s="17" t="s">
        <v>45</v>
      </c>
      <c r="C20" s="18" t="s">
        <v>46</v>
      </c>
      <c r="D20" s="19">
        <v>138.94</v>
      </c>
    </row>
    <row r="21" spans="2:5">
      <c r="B21" s="17" t="s">
        <v>47</v>
      </c>
      <c r="C21" s="18" t="s">
        <v>40</v>
      </c>
      <c r="D21" s="19">
        <v>30.57</v>
      </c>
    </row>
    <row r="22" spans="2:5">
      <c r="B22" s="17" t="s">
        <v>48</v>
      </c>
      <c r="C22" s="18" t="s">
        <v>23</v>
      </c>
      <c r="D22" s="19">
        <v>59.62</v>
      </c>
    </row>
    <row r="23" spans="2:5">
      <c r="B23" s="20">
        <v>2</v>
      </c>
      <c r="C23" s="1" t="s">
        <v>49</v>
      </c>
      <c r="D23" s="16">
        <f>D24+D25+D26</f>
        <v>95.41</v>
      </c>
      <c r="E23" s="26"/>
    </row>
    <row r="24" spans="2:5">
      <c r="B24" s="17" t="s">
        <v>50</v>
      </c>
      <c r="C24" s="18" t="s">
        <v>46</v>
      </c>
      <c r="D24" s="19">
        <v>64.09</v>
      </c>
    </row>
    <row r="25" spans="2:5">
      <c r="B25" s="17" t="s">
        <v>51</v>
      </c>
      <c r="C25" s="18" t="s">
        <v>40</v>
      </c>
      <c r="D25" s="19">
        <v>14.1</v>
      </c>
    </row>
    <row r="26" spans="2:5">
      <c r="B26" s="17" t="s">
        <v>52</v>
      </c>
      <c r="C26" s="18" t="s">
        <v>23</v>
      </c>
      <c r="D26" s="19">
        <v>17.22</v>
      </c>
    </row>
    <row r="27" spans="2:5">
      <c r="B27" s="15">
        <v>3</v>
      </c>
      <c r="C27" s="1" t="s">
        <v>24</v>
      </c>
      <c r="D27" s="16">
        <v>2.61</v>
      </c>
    </row>
    <row r="28" spans="2:5">
      <c r="B28" s="15">
        <v>4</v>
      </c>
      <c r="C28" s="1" t="s">
        <v>25</v>
      </c>
      <c r="D28" s="29">
        <v>0</v>
      </c>
    </row>
    <row r="29" spans="2:5">
      <c r="B29" s="15">
        <v>5</v>
      </c>
      <c r="C29" s="1" t="s">
        <v>26</v>
      </c>
      <c r="D29" s="16">
        <f>D8+D23+D27+D28</f>
        <v>3506.1600000000003</v>
      </c>
      <c r="E29" s="26"/>
    </row>
    <row r="30" spans="2:5">
      <c r="B30" s="15">
        <v>6</v>
      </c>
      <c r="C30" s="1" t="s">
        <v>27</v>
      </c>
      <c r="D30" s="21">
        <v>0</v>
      </c>
    </row>
    <row r="31" spans="2:5">
      <c r="B31" s="15">
        <v>7</v>
      </c>
      <c r="C31" s="1" t="s">
        <v>28</v>
      </c>
      <c r="D31" s="16">
        <f>D29*4%</f>
        <v>140.24640000000002</v>
      </c>
    </row>
    <row r="32" spans="2:5">
      <c r="B32" s="17" t="s">
        <v>53</v>
      </c>
      <c r="C32" s="18" t="s">
        <v>29</v>
      </c>
      <c r="D32" s="19">
        <f>D31*18%</f>
        <v>25.244352000000003</v>
      </c>
    </row>
    <row r="33" spans="2:4" ht="30">
      <c r="B33" s="17" t="s">
        <v>54</v>
      </c>
      <c r="C33" s="18" t="s">
        <v>30</v>
      </c>
      <c r="D33" s="19">
        <f>D31-D32</f>
        <v>115.00204800000002</v>
      </c>
    </row>
    <row r="34" spans="2:4" ht="28.5">
      <c r="B34" s="15">
        <v>8</v>
      </c>
      <c r="C34" s="1" t="s">
        <v>55</v>
      </c>
      <c r="D34" s="16">
        <f>D29+D31</f>
        <v>3646.4064000000003</v>
      </c>
    </row>
    <row r="35" spans="2:4">
      <c r="B35" s="17" t="s">
        <v>67</v>
      </c>
      <c r="C35" s="18" t="s">
        <v>56</v>
      </c>
      <c r="D35" s="19">
        <f>D10</f>
        <v>2791.93</v>
      </c>
    </row>
    <row r="36" spans="2:4" ht="30">
      <c r="B36" s="17" t="s">
        <v>68</v>
      </c>
      <c r="C36" s="22" t="s">
        <v>57</v>
      </c>
      <c r="D36" s="19">
        <f>D34-D35</f>
        <v>854.47640000000047</v>
      </c>
    </row>
    <row r="37" spans="2:4">
      <c r="B37" s="17" t="s">
        <v>69</v>
      </c>
      <c r="C37" s="18" t="s">
        <v>58</v>
      </c>
      <c r="D37" s="19">
        <f>D35/D34%</f>
        <v>76.566616381542104</v>
      </c>
    </row>
    <row r="38" spans="2:4" ht="30">
      <c r="B38" s="17" t="s">
        <v>70</v>
      </c>
      <c r="C38" s="22" t="s">
        <v>59</v>
      </c>
      <c r="D38" s="19">
        <f>D36/D34%</f>
        <v>23.433383618457899</v>
      </c>
    </row>
    <row r="39" spans="2:4">
      <c r="B39" s="15">
        <v>9</v>
      </c>
      <c r="C39" s="25" t="s">
        <v>65</v>
      </c>
      <c r="D39" s="16">
        <v>90</v>
      </c>
    </row>
    <row r="40" spans="2:4">
      <c r="B40" s="15">
        <v>10</v>
      </c>
      <c r="C40" s="18" t="s">
        <v>61</v>
      </c>
      <c r="D40" s="29">
        <v>3.3</v>
      </c>
    </row>
    <row r="42" spans="2:4" ht="13.15" customHeight="1"/>
    <row r="44" spans="2:4" ht="15.75">
      <c r="C44" s="30"/>
    </row>
  </sheetData>
  <mergeCells count="5">
    <mergeCell ref="B2:F2"/>
    <mergeCell ref="B3:F3"/>
    <mergeCell ref="C4:E4"/>
    <mergeCell ref="B6:B7"/>
    <mergeCell ref="C6:C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topLeftCell="A13" workbookViewId="0">
      <selection activeCell="D32" sqref="D32"/>
    </sheetView>
  </sheetViews>
  <sheetFormatPr defaultColWidth="8.85546875" defaultRowHeight="15"/>
  <cols>
    <col min="1" max="1" width="8.85546875" style="13" customWidth="1"/>
    <col min="2" max="2" width="7.5703125" style="13" customWidth="1"/>
    <col min="3" max="3" width="33.7109375" style="13" customWidth="1"/>
    <col min="4" max="4" width="11.7109375" style="13" customWidth="1"/>
    <col min="5" max="5" width="10.42578125" style="13" bestFit="1" customWidth="1"/>
    <col min="6" max="6" width="0" style="31" hidden="1" customWidth="1"/>
    <col min="7" max="16384" width="8.85546875" style="13"/>
  </cols>
  <sheetData>
    <row r="1" spans="1:7">
      <c r="D1" s="24" t="s">
        <v>10</v>
      </c>
    </row>
    <row r="2" spans="1:7">
      <c r="A2" s="79" t="s">
        <v>84</v>
      </c>
      <c r="B2" s="79"/>
      <c r="C2" s="79"/>
      <c r="D2" s="79"/>
      <c r="E2" s="45"/>
      <c r="F2" s="13"/>
      <c r="G2" s="31"/>
    </row>
    <row r="3" spans="1:7">
      <c r="A3" s="79"/>
      <c r="B3" s="79"/>
      <c r="C3" s="79"/>
      <c r="D3" s="79"/>
      <c r="E3" s="24"/>
      <c r="F3" s="13"/>
      <c r="G3" s="31"/>
    </row>
    <row r="4" spans="1:7">
      <c r="A4" s="79"/>
      <c r="B4" s="79"/>
      <c r="C4" s="79"/>
      <c r="D4" s="79"/>
      <c r="F4" s="13"/>
      <c r="G4" s="31"/>
    </row>
    <row r="5" spans="1:7">
      <c r="C5" s="23"/>
      <c r="D5" s="24" t="s">
        <v>11</v>
      </c>
    </row>
    <row r="6" spans="1:7" ht="51.6" customHeight="1">
      <c r="B6" s="76" t="s">
        <v>62</v>
      </c>
      <c r="C6" s="76" t="s">
        <v>12</v>
      </c>
      <c r="D6" s="25" t="s">
        <v>13</v>
      </c>
    </row>
    <row r="7" spans="1:7" ht="24" customHeight="1">
      <c r="B7" s="76"/>
      <c r="C7" s="76"/>
      <c r="D7" s="9" t="s">
        <v>14</v>
      </c>
    </row>
    <row r="8" spans="1:7">
      <c r="B8" s="15">
        <v>1</v>
      </c>
      <c r="C8" s="1" t="s">
        <v>15</v>
      </c>
      <c r="D8" s="16">
        <f>D9+D14+D15+D19</f>
        <v>649.20999999999992</v>
      </c>
      <c r="E8" s="26"/>
      <c r="F8" s="32">
        <f>F9+F14+F15+F19</f>
        <v>608.50691650676947</v>
      </c>
    </row>
    <row r="9" spans="1:7">
      <c r="B9" s="17" t="s">
        <v>31</v>
      </c>
      <c r="C9" s="18" t="s">
        <v>16</v>
      </c>
      <c r="D9" s="16">
        <f>D10+D11+D12+D13</f>
        <v>555.19999999999993</v>
      </c>
      <c r="F9" s="32">
        <f>F10+F11+F12</f>
        <v>5.6429999999999998</v>
      </c>
    </row>
    <row r="10" spans="1:7">
      <c r="B10" s="17" t="s">
        <v>32</v>
      </c>
      <c r="C10" s="18" t="s">
        <v>18</v>
      </c>
      <c r="D10" s="19">
        <v>0</v>
      </c>
      <c r="F10" s="33">
        <f>'[1]додаток 3'!E13</f>
        <v>0</v>
      </c>
    </row>
    <row r="11" spans="1:7" ht="30">
      <c r="B11" s="17" t="s">
        <v>33</v>
      </c>
      <c r="C11" s="18" t="s">
        <v>19</v>
      </c>
      <c r="D11" s="19">
        <v>1.28</v>
      </c>
      <c r="F11" s="33">
        <f>'[1]додаток 3'!E14</f>
        <v>2.306</v>
      </c>
    </row>
    <row r="12" spans="1:7" ht="30">
      <c r="B12" s="17" t="s">
        <v>34</v>
      </c>
      <c r="C12" s="18" t="s">
        <v>20</v>
      </c>
      <c r="D12" s="19">
        <v>7.36</v>
      </c>
      <c r="F12" s="33">
        <f>'[1]додаток 3'!E15</f>
        <v>3.3369999999999997</v>
      </c>
    </row>
    <row r="13" spans="1:7" ht="25.5">
      <c r="B13" s="17" t="s">
        <v>35</v>
      </c>
      <c r="C13" s="27" t="s">
        <v>66</v>
      </c>
      <c r="D13" s="19">
        <v>546.55999999999995</v>
      </c>
      <c r="F13" s="33"/>
    </row>
    <row r="14" spans="1:7" ht="42.75">
      <c r="B14" s="17" t="s">
        <v>36</v>
      </c>
      <c r="C14" s="1" t="s">
        <v>37</v>
      </c>
      <c r="D14" s="16">
        <v>16.7</v>
      </c>
      <c r="F14" s="33">
        <f>'[1]додаток 3'!E16</f>
        <v>378.726</v>
      </c>
    </row>
    <row r="15" spans="1:7">
      <c r="B15" s="17" t="s">
        <v>38</v>
      </c>
      <c r="C15" s="1" t="s">
        <v>21</v>
      </c>
      <c r="D15" s="16">
        <f>D16+D17+D18</f>
        <v>74.91</v>
      </c>
      <c r="F15" s="32">
        <f>SUM(F16:F18)</f>
        <v>162.86671999999999</v>
      </c>
    </row>
    <row r="16" spans="1:7">
      <c r="B16" s="17" t="s">
        <v>39</v>
      </c>
      <c r="C16" s="18" t="s">
        <v>40</v>
      </c>
      <c r="D16" s="19">
        <v>0.28000000000000003</v>
      </c>
      <c r="F16" s="33">
        <f>'[1]додаток 3'!E18</f>
        <v>83.319720000000004</v>
      </c>
    </row>
    <row r="17" spans="2:6">
      <c r="B17" s="17" t="s">
        <v>41</v>
      </c>
      <c r="C17" s="18" t="s">
        <v>22</v>
      </c>
      <c r="D17" s="19">
        <v>74.63</v>
      </c>
      <c r="F17" s="33">
        <f>'[1]додаток 3'!E19</f>
        <v>1.77</v>
      </c>
    </row>
    <row r="18" spans="2:6">
      <c r="B18" s="17" t="s">
        <v>42</v>
      </c>
      <c r="C18" s="18" t="s">
        <v>23</v>
      </c>
      <c r="D18" s="19">
        <v>0</v>
      </c>
      <c r="F18" s="33">
        <f>'[1]додаток 3'!E20</f>
        <v>77.777000000000001</v>
      </c>
    </row>
    <row r="19" spans="2:6" ht="28.5">
      <c r="B19" s="17" t="s">
        <v>43</v>
      </c>
      <c r="C19" s="1" t="s">
        <v>44</v>
      </c>
      <c r="D19" s="16">
        <f>D20+D21+D22</f>
        <v>2.4</v>
      </c>
      <c r="E19" s="26"/>
      <c r="F19" s="32">
        <f>SUM(F20:F22)</f>
        <v>61.271196506769527</v>
      </c>
    </row>
    <row r="20" spans="2:6">
      <c r="B20" s="17" t="s">
        <v>45</v>
      </c>
      <c r="C20" s="18" t="s">
        <v>46</v>
      </c>
      <c r="D20" s="19">
        <v>1.38</v>
      </c>
      <c r="F20" s="33">
        <f>'[1]додаток 3'!E22</f>
        <v>46.975251027524088</v>
      </c>
    </row>
    <row r="21" spans="2:6">
      <c r="B21" s="17" t="s">
        <v>47</v>
      </c>
      <c r="C21" s="18" t="s">
        <v>40</v>
      </c>
      <c r="D21" s="19">
        <v>0.2</v>
      </c>
      <c r="F21" s="33">
        <f>'[1]додаток 3'!E23</f>
        <v>10.334555226055301</v>
      </c>
    </row>
    <row r="22" spans="2:6">
      <c r="B22" s="17" t="s">
        <v>48</v>
      </c>
      <c r="C22" s="18" t="s">
        <v>23</v>
      </c>
      <c r="D22" s="19">
        <v>0.82</v>
      </c>
      <c r="F22" s="33">
        <f>'[1]додаток 3'!E24</f>
        <v>3.961390253190141</v>
      </c>
    </row>
    <row r="23" spans="2:6">
      <c r="B23" s="20">
        <v>2</v>
      </c>
      <c r="C23" s="1" t="s">
        <v>49</v>
      </c>
      <c r="D23" s="16">
        <f>D26+D25+D24</f>
        <v>0.25</v>
      </c>
      <c r="E23" s="26"/>
      <c r="F23" s="32">
        <f>SUM(F24:F26)</f>
        <v>46.386283651579667</v>
      </c>
    </row>
    <row r="24" spans="2:6">
      <c r="B24" s="17" t="s">
        <v>50</v>
      </c>
      <c r="C24" s="18" t="s">
        <v>46</v>
      </c>
      <c r="D24" s="19">
        <v>0</v>
      </c>
      <c r="F24" s="33">
        <f>'[1]додаток 3'!E26</f>
        <v>32.609335196792593</v>
      </c>
    </row>
    <row r="25" spans="2:6">
      <c r="B25" s="17" t="s">
        <v>51</v>
      </c>
      <c r="C25" s="18" t="s">
        <v>40</v>
      </c>
      <c r="D25" s="19">
        <v>0</v>
      </c>
      <c r="F25" s="33">
        <f>'[1]додаток 3'!E27</f>
        <v>7.1740537432943707</v>
      </c>
    </row>
    <row r="26" spans="2:6">
      <c r="B26" s="17" t="s">
        <v>52</v>
      </c>
      <c r="C26" s="18" t="s">
        <v>23</v>
      </c>
      <c r="D26" s="19">
        <v>0.25</v>
      </c>
      <c r="F26" s="33">
        <f>'[1]додаток 3'!E28</f>
        <v>6.6028947114927004</v>
      </c>
    </row>
    <row r="27" spans="2:6">
      <c r="B27" s="15">
        <v>3</v>
      </c>
      <c r="C27" s="1" t="s">
        <v>24</v>
      </c>
      <c r="D27" s="16">
        <v>114.7</v>
      </c>
      <c r="F27" s="33">
        <f>'[1]додаток 3'!E29</f>
        <v>0</v>
      </c>
    </row>
    <row r="28" spans="2:6">
      <c r="B28" s="15">
        <v>4</v>
      </c>
      <c r="C28" s="1" t="s">
        <v>25</v>
      </c>
      <c r="D28" s="28">
        <v>0</v>
      </c>
      <c r="F28" s="33">
        <f>'[1]додаток 3'!E30</f>
        <v>0</v>
      </c>
    </row>
    <row r="29" spans="2:6">
      <c r="B29" s="15">
        <v>5</v>
      </c>
      <c r="C29" s="1" t="s">
        <v>26</v>
      </c>
      <c r="D29" s="16">
        <f>D8+D23+D27+D28</f>
        <v>764.16</v>
      </c>
      <c r="E29" s="26"/>
      <c r="F29" s="32">
        <f>F8+F23+F27+F28</f>
        <v>654.89320015834915</v>
      </c>
    </row>
    <row r="30" spans="2:6">
      <c r="B30" s="15">
        <v>6</v>
      </c>
      <c r="C30" s="1" t="s">
        <v>27</v>
      </c>
      <c r="D30" s="21">
        <v>0</v>
      </c>
      <c r="F30" s="34">
        <v>0</v>
      </c>
    </row>
    <row r="31" spans="2:6">
      <c r="B31" s="15">
        <v>7</v>
      </c>
      <c r="C31" s="1" t="s">
        <v>28</v>
      </c>
      <c r="D31" s="16">
        <v>30.56</v>
      </c>
      <c r="F31" s="35">
        <f>'[1]додаток 3'!E33</f>
        <v>13.097864003166983</v>
      </c>
    </row>
    <row r="32" spans="2:6">
      <c r="B32" s="17" t="s">
        <v>53</v>
      </c>
      <c r="C32" s="18" t="s">
        <v>29</v>
      </c>
      <c r="D32" s="19">
        <v>5.49</v>
      </c>
      <c r="F32" s="35">
        <f>'[1]додаток 3'!E34</f>
        <v>2.3576155205700569</v>
      </c>
    </row>
    <row r="33" spans="2:6">
      <c r="B33" s="17" t="s">
        <v>54</v>
      </c>
      <c r="C33" s="18" t="s">
        <v>72</v>
      </c>
      <c r="D33" s="19">
        <f>D31-D32</f>
        <v>25.07</v>
      </c>
      <c r="F33" s="35">
        <f>'[1]додаток 3'!E35</f>
        <v>10.740248482596925</v>
      </c>
    </row>
    <row r="34" spans="2:6" ht="28.5">
      <c r="B34" s="15">
        <v>8</v>
      </c>
      <c r="C34" s="1" t="s">
        <v>55</v>
      </c>
      <c r="D34" s="16">
        <f>D29+D31</f>
        <v>794.71999999999991</v>
      </c>
      <c r="F34" s="32" t="e">
        <f>#REF!/F35*1000</f>
        <v>#REF!</v>
      </c>
    </row>
    <row r="35" spans="2:6" ht="42.75">
      <c r="B35" s="15">
        <v>9</v>
      </c>
      <c r="C35" s="1" t="s">
        <v>60</v>
      </c>
      <c r="D35" s="19">
        <v>78.08</v>
      </c>
      <c r="F35" s="36">
        <f>'[1]додаток 3'!E46</f>
        <v>5517.6</v>
      </c>
    </row>
    <row r="36" spans="2:6">
      <c r="B36" s="15">
        <v>10</v>
      </c>
      <c r="C36" s="18" t="s">
        <v>61</v>
      </c>
      <c r="D36" s="29">
        <v>3.3</v>
      </c>
      <c r="F36" s="37">
        <v>0</v>
      </c>
    </row>
    <row r="38" spans="2:6" ht="13.15" customHeight="1"/>
    <row r="40" spans="2:6" ht="15.75">
      <c r="C40" s="30"/>
    </row>
  </sheetData>
  <mergeCells count="3">
    <mergeCell ref="B6:B7"/>
    <mergeCell ref="C6:C7"/>
    <mergeCell ref="A2:D4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J14" sqref="J14"/>
    </sheetView>
  </sheetViews>
  <sheetFormatPr defaultColWidth="8.85546875" defaultRowHeight="15"/>
  <cols>
    <col min="1" max="1" width="8.85546875" style="13"/>
    <col min="2" max="2" width="7.5703125" style="13" customWidth="1"/>
    <col min="3" max="3" width="33.7109375" style="13" customWidth="1"/>
    <col min="4" max="4" width="17.140625" style="13" customWidth="1"/>
    <col min="5" max="5" width="10.42578125" style="13" bestFit="1" customWidth="1"/>
    <col min="6" max="6" width="7.5703125" style="13" hidden="1" customWidth="1"/>
    <col min="7" max="16384" width="8.85546875" style="13"/>
  </cols>
  <sheetData>
    <row r="1" spans="1:6">
      <c r="D1" s="24" t="s">
        <v>10</v>
      </c>
    </row>
    <row r="2" spans="1:6">
      <c r="A2" s="75" t="s">
        <v>82</v>
      </c>
      <c r="B2" s="75"/>
      <c r="C2" s="75"/>
      <c r="D2" s="75"/>
      <c r="E2" s="75"/>
    </row>
    <row r="3" spans="1:6">
      <c r="A3" s="75" t="s">
        <v>83</v>
      </c>
      <c r="B3" s="75"/>
      <c r="C3" s="75"/>
      <c r="D3" s="75"/>
      <c r="E3" s="75"/>
    </row>
    <row r="4" spans="1:6">
      <c r="B4" s="78" t="s">
        <v>63</v>
      </c>
      <c r="C4" s="78"/>
      <c r="D4" s="78"/>
    </row>
    <row r="5" spans="1:6">
      <c r="C5" s="23"/>
      <c r="D5" s="24" t="s">
        <v>11</v>
      </c>
    </row>
    <row r="6" spans="1:6" ht="46.15" customHeight="1">
      <c r="B6" s="76" t="s">
        <v>62</v>
      </c>
      <c r="C6" s="76" t="s">
        <v>12</v>
      </c>
      <c r="D6" s="39" t="s">
        <v>13</v>
      </c>
    </row>
    <row r="7" spans="1:6" ht="24" customHeight="1">
      <c r="B7" s="76"/>
      <c r="C7" s="76"/>
      <c r="D7" s="9" t="s">
        <v>14</v>
      </c>
    </row>
    <row r="8" spans="1:6">
      <c r="B8" s="15">
        <v>1</v>
      </c>
      <c r="C8" s="1" t="s">
        <v>15</v>
      </c>
      <c r="D8" s="16">
        <v>0</v>
      </c>
      <c r="E8" s="26"/>
      <c r="F8" s="38">
        <f>'[1]додаток 4'!E10</f>
        <v>134.08633605625229</v>
      </c>
    </row>
    <row r="9" spans="1:6">
      <c r="B9" s="17" t="s">
        <v>31</v>
      </c>
      <c r="C9" s="18" t="s">
        <v>16</v>
      </c>
      <c r="D9" s="16">
        <v>0</v>
      </c>
      <c r="F9" s="38">
        <f>'[1]додаток 4'!E11</f>
        <v>6.6518944387545034</v>
      </c>
    </row>
    <row r="10" spans="1:6" ht="31.15" customHeight="1">
      <c r="B10" s="17" t="s">
        <v>32</v>
      </c>
      <c r="C10" s="18" t="s">
        <v>18</v>
      </c>
      <c r="D10" s="19">
        <v>0</v>
      </c>
      <c r="F10" s="38">
        <f>'[1]додаток 4'!E12</f>
        <v>0.67200000000000004</v>
      </c>
    </row>
    <row r="11" spans="1:6" ht="31.15" customHeight="1">
      <c r="B11" s="17" t="s">
        <v>33</v>
      </c>
      <c r="C11" s="18" t="s">
        <v>19</v>
      </c>
      <c r="D11" s="19">
        <v>0</v>
      </c>
      <c r="F11" s="38">
        <f>'[1]додаток 4'!E13</f>
        <v>0.12399726861053056</v>
      </c>
    </row>
    <row r="12" spans="1:6" ht="31.15" customHeight="1">
      <c r="B12" s="17" t="s">
        <v>34</v>
      </c>
      <c r="C12" s="18" t="s">
        <v>20</v>
      </c>
      <c r="D12" s="19">
        <v>0</v>
      </c>
      <c r="F12" s="38">
        <f>'[1]додаток 4'!E14</f>
        <v>5.8558971701439724</v>
      </c>
    </row>
    <row r="13" spans="1:6" ht="31.15" customHeight="1">
      <c r="B13" s="17" t="s">
        <v>36</v>
      </c>
      <c r="C13" s="1" t="s">
        <v>37</v>
      </c>
      <c r="D13" s="16">
        <v>0</v>
      </c>
      <c r="F13" s="38">
        <f>'[1]додаток 4'!E15</f>
        <v>90.728603190878303</v>
      </c>
    </row>
    <row r="14" spans="1:6">
      <c r="B14" s="17" t="s">
        <v>38</v>
      </c>
      <c r="C14" s="1" t="s">
        <v>21</v>
      </c>
      <c r="D14" s="16">
        <v>0</v>
      </c>
      <c r="F14" s="38">
        <f>'[1]додаток 4'!E16</f>
        <v>23.98137273101873</v>
      </c>
    </row>
    <row r="15" spans="1:6" ht="16.149999999999999" customHeight="1">
      <c r="B15" s="17" t="s">
        <v>39</v>
      </c>
      <c r="C15" s="18" t="s">
        <v>40</v>
      </c>
      <c r="D15" s="19">
        <v>0</v>
      </c>
      <c r="F15" s="38">
        <f>'[1]додаток 4'!E17</f>
        <v>19.960292701993225</v>
      </c>
    </row>
    <row r="16" spans="1:6" ht="16.149999999999999" customHeight="1">
      <c r="B16" s="17" t="s">
        <v>41</v>
      </c>
      <c r="C16" s="18" t="s">
        <v>22</v>
      </c>
      <c r="D16" s="19">
        <v>0</v>
      </c>
      <c r="F16" s="38">
        <f>'[1]додаток 4'!E18</f>
        <v>0.2659272817366829</v>
      </c>
    </row>
    <row r="17" spans="2:6" ht="16.149999999999999" customHeight="1">
      <c r="B17" s="17" t="s">
        <v>42</v>
      </c>
      <c r="C17" s="18" t="s">
        <v>23</v>
      </c>
      <c r="D17" s="19">
        <v>0</v>
      </c>
      <c r="F17" s="38">
        <f>'[1]додаток 4'!E19</f>
        <v>3.7551527472888222</v>
      </c>
    </row>
    <row r="18" spans="2:6" ht="21" customHeight="1">
      <c r="B18" s="17" t="s">
        <v>43</v>
      </c>
      <c r="C18" s="1" t="s">
        <v>44</v>
      </c>
      <c r="D18" s="16">
        <v>0</v>
      </c>
      <c r="E18" s="26"/>
      <c r="F18" s="38">
        <f>'[1]додаток 4'!E20</f>
        <v>12.72446569560076</v>
      </c>
    </row>
    <row r="19" spans="2:6" ht="16.149999999999999" customHeight="1">
      <c r="B19" s="17" t="s">
        <v>45</v>
      </c>
      <c r="C19" s="18" t="s">
        <v>46</v>
      </c>
      <c r="D19" s="19">
        <v>0</v>
      </c>
      <c r="F19" s="38">
        <f>'[1]додаток 4'!E21</f>
        <v>9.7551188665884094</v>
      </c>
    </row>
    <row r="20" spans="2:6" ht="16.149999999999999" customHeight="1">
      <c r="B20" s="17" t="s">
        <v>47</v>
      </c>
      <c r="C20" s="18" t="s">
        <v>40</v>
      </c>
      <c r="D20" s="19">
        <v>0</v>
      </c>
      <c r="F20" s="38">
        <f>'[1]додаток 4'!E22</f>
        <v>2.14612615064945</v>
      </c>
    </row>
    <row r="21" spans="2:6" ht="16.149999999999999" customHeight="1">
      <c r="B21" s="17" t="s">
        <v>48</v>
      </c>
      <c r="C21" s="18" t="s">
        <v>23</v>
      </c>
      <c r="D21" s="19">
        <v>0</v>
      </c>
      <c r="F21" s="38">
        <f>'[1]додаток 4'!E23</f>
        <v>0.82322067836290125</v>
      </c>
    </row>
    <row r="22" spans="2:6">
      <c r="B22" s="20">
        <v>2</v>
      </c>
      <c r="C22" s="1" t="s">
        <v>49</v>
      </c>
      <c r="D22" s="16">
        <v>0</v>
      </c>
      <c r="E22" s="26"/>
      <c r="F22" s="38">
        <f>'[1]додаток 4'!E24</f>
        <v>9.5390582028348145</v>
      </c>
    </row>
    <row r="23" spans="2:6">
      <c r="B23" s="17" t="s">
        <v>50</v>
      </c>
      <c r="C23" s="18" t="s">
        <v>46</v>
      </c>
      <c r="D23" s="19">
        <v>0</v>
      </c>
      <c r="F23" s="38">
        <f>'[1]додаток 4'!E25</f>
        <v>6.7059122203975337</v>
      </c>
    </row>
    <row r="24" spans="2:6">
      <c r="B24" s="17" t="s">
        <v>51</v>
      </c>
      <c r="C24" s="18" t="s">
        <v>40</v>
      </c>
      <c r="D24" s="19">
        <v>0</v>
      </c>
      <c r="F24" s="38">
        <f>'[1]додаток 4'!E26</f>
        <v>1.4753006884874573</v>
      </c>
    </row>
    <row r="25" spans="2:6">
      <c r="B25" s="17" t="s">
        <v>52</v>
      </c>
      <c r="C25" s="18" t="s">
        <v>23</v>
      </c>
      <c r="D25" s="19">
        <v>0</v>
      </c>
      <c r="F25" s="38">
        <f>'[1]додаток 4'!E27</f>
        <v>1.3578452939498233</v>
      </c>
    </row>
    <row r="26" spans="2:6">
      <c r="B26" s="15">
        <v>3</v>
      </c>
      <c r="C26" s="1" t="s">
        <v>24</v>
      </c>
      <c r="D26" s="16">
        <v>0</v>
      </c>
      <c r="F26" s="38">
        <f>'[1]додаток 4'!E28</f>
        <v>0</v>
      </c>
    </row>
    <row r="27" spans="2:6">
      <c r="B27" s="15">
        <v>4</v>
      </c>
      <c r="C27" s="1" t="s">
        <v>25</v>
      </c>
      <c r="D27" s="28">
        <v>0</v>
      </c>
      <c r="F27" s="38">
        <f>'[1]додаток 4'!E29</f>
        <v>0</v>
      </c>
    </row>
    <row r="28" spans="2:6">
      <c r="B28" s="15">
        <v>5</v>
      </c>
      <c r="C28" s="1" t="s">
        <v>26</v>
      </c>
      <c r="D28" s="16">
        <f>D8+D22+D26+D27</f>
        <v>0</v>
      </c>
      <c r="E28" s="26"/>
      <c r="F28" s="38">
        <f>'[1]додаток 4'!E30</f>
        <v>143.6253942590871</v>
      </c>
    </row>
    <row r="29" spans="2:6">
      <c r="B29" s="15">
        <v>6</v>
      </c>
      <c r="C29" s="1" t="s">
        <v>27</v>
      </c>
      <c r="D29" s="21">
        <v>0</v>
      </c>
      <c r="F29" s="38">
        <f>'[1]додаток 4'!E31</f>
        <v>0</v>
      </c>
    </row>
    <row r="30" spans="2:6">
      <c r="B30" s="15">
        <v>7</v>
      </c>
      <c r="C30" s="1" t="s">
        <v>28</v>
      </c>
      <c r="D30" s="16">
        <v>0</v>
      </c>
      <c r="F30" s="38">
        <f>'[1]додаток 4'!E32</f>
        <v>2.8725078851817423</v>
      </c>
    </row>
    <row r="31" spans="2:6">
      <c r="B31" s="17" t="s">
        <v>53</v>
      </c>
      <c r="C31" s="18" t="s">
        <v>29</v>
      </c>
      <c r="D31" s="19">
        <v>0</v>
      </c>
      <c r="F31" s="38">
        <f>'[1]додаток 4'!E33</f>
        <v>0.51705141933271359</v>
      </c>
    </row>
    <row r="32" spans="2:6" ht="30">
      <c r="B32" s="17" t="s">
        <v>54</v>
      </c>
      <c r="C32" s="18" t="s">
        <v>30</v>
      </c>
      <c r="D32" s="19">
        <v>0</v>
      </c>
      <c r="F32" s="38">
        <f>'[1]додаток 4'!E34</f>
        <v>2.3554564658490289</v>
      </c>
    </row>
    <row r="33" spans="2:6" ht="28.5">
      <c r="B33" s="15">
        <v>8</v>
      </c>
      <c r="C33" s="1" t="s">
        <v>55</v>
      </c>
      <c r="D33" s="16">
        <f>D28+D30</f>
        <v>0</v>
      </c>
      <c r="F33" s="38">
        <f>'[1]додаток 4'!E36</f>
        <v>26.551018947417145</v>
      </c>
    </row>
    <row r="34" spans="2:6" ht="42.75">
      <c r="B34" s="15">
        <v>9</v>
      </c>
      <c r="C34" s="1" t="s">
        <v>60</v>
      </c>
      <c r="D34" s="16">
        <f ca="1">'Т Б'!D35</f>
        <v>78.08</v>
      </c>
      <c r="F34" s="38">
        <f>'[1]додаток 4'!E37</f>
        <v>5517.6</v>
      </c>
    </row>
    <row r="35" spans="2:6">
      <c r="B35" s="15">
        <v>10</v>
      </c>
      <c r="C35" s="18" t="s">
        <v>61</v>
      </c>
      <c r="D35" s="29">
        <v>0</v>
      </c>
    </row>
    <row r="37" spans="2:6" ht="13.15" customHeight="1"/>
    <row r="39" spans="2:6" ht="15.75">
      <c r="C39" s="30"/>
    </row>
  </sheetData>
  <mergeCells count="5">
    <mergeCell ref="A2:E2"/>
    <mergeCell ref="A3:E3"/>
    <mergeCell ref="B4:D4"/>
    <mergeCell ref="B6:B7"/>
    <mergeCell ref="C6:C7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Додаток</vt:lpstr>
      <vt:lpstr>Тарифи</vt:lpstr>
      <vt:lpstr>ТЕ Б</vt:lpstr>
      <vt:lpstr>В Б</vt:lpstr>
      <vt:lpstr>Т Б</vt:lpstr>
      <vt:lpstr>П Б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Admin</cp:lastModifiedBy>
  <cp:lastPrinted>2023-10-30T12:59:05Z</cp:lastPrinted>
  <dcterms:created xsi:type="dcterms:W3CDTF">2020-05-30T05:05:03Z</dcterms:created>
  <dcterms:modified xsi:type="dcterms:W3CDTF">2023-11-03T05:57:49Z</dcterms:modified>
</cp:coreProperties>
</file>